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360" windowWidth="15420" windowHeight="3315" tabRatio="949"/>
  </bookViews>
  <sheets>
    <sheet name="2017" sheetId="163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B" localSheetId="0">#REF!</definedName>
    <definedName name="B">#REF!</definedName>
    <definedName name="Beg_Bal" localSheetId="0">#REF!</definedName>
    <definedName name="Beg_Bal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Qnu" localSheetId="0">#REF!</definedName>
    <definedName name="cntQnu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v" localSheetId="0">IF('2017'!Loan_Amount*'2017'!Interest_Rate*'2017'!Loan_Years*'2017'!Loan_Start&gt;0,1,0)</definedName>
    <definedName name="cv">IF([1]!Loan_Amount*[1]!Interest_Rate*[1]!Loan_Years*[1]!Loan_Start&gt;0,1,0)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ff">#N/A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IF('2017'!Values_Entered,'2017'!Header_Row+'2017'!Number_of_Payments,'2017'!Header_Row)</definedName>
    <definedName name="Last_Row">IF([1]!Values_Entered,Header_Row+[1]!Number_of_Payments,Header_Row)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um_Pmt_Per_Year" localSheetId="0">#REF!</definedName>
    <definedName name="Num_Pmt_Per_Year">#REF!</definedName>
    <definedName name="Number_of_Payments" localSheetId="0">MATCH(0.01,'2017'!End_Bal,-1)+1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DATE(YEAR('2017'!Loan_Start),MONTH('2017'!Loan_Start)+Payment_Number,DAY('2017'!Loan_Start))</definedName>
    <definedName name="Payment_Date">DATE(YEAR(Loan_Start),MONTH(Loan_Start)+Payment_Number,DAY(Loan_Start))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c" localSheetId="0">#REF!</definedName>
    <definedName name="Princ">#REF!</definedName>
    <definedName name="Print_Area_Reset" localSheetId="0">OFFSET('2017'!Full_Print,0,0,'2017'!Last_Row)</definedName>
    <definedName name="Print_Area_Reset">OFFSET(Full_Print,0,0,Last_Row)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qwe" localSheetId="0">#REF!</definedName>
    <definedName name="qwe">#REF!</definedName>
    <definedName name="qwer" localSheetId="0">#REF!</definedName>
    <definedName name="qwe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jkryukyr" localSheetId="0">#REF!</definedName>
    <definedName name="ujkryukyr">#REF!</definedName>
    <definedName name="Values_Entered" localSheetId="0">IF('2017'!Loan_Amount*'2017'!Interest_Rate*'2017'!Loan_Years*'2017'!Loan_Start&gt;0,1,0)</definedName>
    <definedName name="Values_Entered">IF(Loan_Amount*Interest_Rate*Loan_Years*Loan_Start&gt;0,1,0)</definedName>
    <definedName name="аа" localSheetId="0">IF('2017'!Loan_Amount*'2017'!Interest_Rate*'2017'!Loan_Years*'2017'!Loan_Start&gt;0,1,0)</definedName>
    <definedName name="аа">IF(Loan_Amount*Interest_Rate*Loan_Years*Loan_Start&gt;0,1,0)</definedName>
    <definedName name="ааа" localSheetId="0">OFFSET('2017'!Full_Print,0,0,'2017'!Last_Row)</definedName>
    <definedName name="ааа">OFFSET(Full_Print,0,0,Last_Row)</definedName>
    <definedName name="Аренда" localSheetId="0">Scheduled_Payment+Extra_Payment</definedName>
    <definedName name="Аренда">Scheduled_Payment+Extra_Payment</definedName>
    <definedName name="б" localSheetId="0">#REF!</definedName>
    <definedName name="б">#REF!</definedName>
    <definedName name="ббб" localSheetId="0">OFFSET([0]!Full_Print,0,0,Last_Row)</definedName>
    <definedName name="ббб">OFFSET([0]!Full_Print,0,0,Last_Row)</definedName>
    <definedName name="в">#N/A</definedName>
    <definedName name="ваа" localSheetId="0">MATCH(0.01,'2017'!End_Bal,-1)+1</definedName>
    <definedName name="ваа">MATCH(0.01,End_Bal,-1)+1</definedName>
    <definedName name="ваыв" localSheetId="0">IF('2017'!Loan_Amount*'2017'!Interest_Rate*'2017'!Loan_Years*'2017'!Loan_Start&gt;0,1,0)</definedName>
    <definedName name="ваыв">IF(Loan_Amount*Interest_Rate*Loan_Years*Loan_Start&gt;0,1,0)</definedName>
    <definedName name="год" localSheetId="0">MATCH(0.01,'2017'!End_Bal,-1)+1</definedName>
    <definedName name="год">MATCH(0.01,End_Bal,-1)+1</definedName>
    <definedName name="гшпршгпшз" localSheetId="0">#REF!</definedName>
    <definedName name="гшпршгпшз">#REF!</definedName>
    <definedName name="действующее" localSheetId="0">Scheduled_Payment+Extra_Payment</definedName>
    <definedName name="действующее">Scheduled_Payment+Extra_Payment</definedName>
    <definedName name="ДлинаБазовогоПериода" localSheetId="0">#REF!</definedName>
    <definedName name="ДлинаБазовогоПериода">#REF!</definedName>
    <definedName name="ДлинаПериода" localSheetId="0">#REF!</definedName>
    <definedName name="ДлинаПериода">#REF!</definedName>
    <definedName name="длодлод" localSheetId="0">Scheduled_Payment+Extra_Payment</definedName>
    <definedName name="длодлод">Scheduled_Payment+Extra_Payment</definedName>
    <definedName name="ерк">#N/A</definedName>
    <definedName name="ЕСН" localSheetId="0">[2]Макро!#REF!</definedName>
    <definedName name="ЕСН">[2]Макро!#REF!</definedName>
    <definedName name="з" localSheetId="0">#REF!</definedName>
    <definedName name="з">#REF!</definedName>
    <definedName name="исп.2007" localSheetId="0">#REF!</definedName>
    <definedName name="исп.2007">#REF!</definedName>
    <definedName name="йцку" localSheetId="0">IF('2017'!Loan_Amount*'2017'!Interest_Rate*'2017'!Loan_Years*'2017'!Loan_Start&gt;0,1,0)</definedName>
    <definedName name="йцку">IF(Loan_Amount*Interest_Rate*Loan_Years*Loan_Start&gt;0,1,0)</definedName>
    <definedName name="КОПИЯ" localSheetId="0">#REF!</definedName>
    <definedName name="КОПИЯ">#REF!</definedName>
    <definedName name="лдд" localSheetId="0">IF('2017'!Values_Entered,'2017'!Header_Row+'2017'!Number_of_Payments,'2017'!Header_Row)</definedName>
    <definedName name="лдд">IF(Values_Entered,Header_Row+Number_of_Payments,Header_Row)</definedName>
    <definedName name="лот" localSheetId="0">Scheduled_Payment+Extra_Payment</definedName>
    <definedName name="лот">Scheduled_Payment+Extra_Payment</definedName>
    <definedName name="ммммм" localSheetId="0">#REF!</definedName>
    <definedName name="ммммм">#REF!</definedName>
    <definedName name="наподпись" localSheetId="0">#REF!</definedName>
    <definedName name="наподпись">#REF!</definedName>
    <definedName name="Новая" localSheetId="0">IF('2017'!Loan_Amount*'2017'!Interest_Rate*'2017'!Loan_Years*'2017'!Loan_Start&gt;0,1,0)</definedName>
    <definedName name="Новая">IF(Loan_Amount*Interest_Rate*Loan_Years*Loan_Start&gt;0,1,0)</definedName>
    <definedName name="_xlnm.Print_Area" localSheetId="0">'2017'!$A$1:$O$408</definedName>
    <definedName name="_xlnm.Print_Area">#REF!</definedName>
    <definedName name="огзщж" localSheetId="0">#REF!</definedName>
    <definedName name="огзщж">#REF!</definedName>
    <definedName name="ооо" localSheetId="0">#REF!</definedName>
    <definedName name="ооо">#REF!</definedName>
    <definedName name="Оплата" localSheetId="0">MATCH(0.01,'2017'!End_Bal,-1)+1</definedName>
    <definedName name="Оплата">MATCH(0.01,End_Bal,-1)+1</definedName>
    <definedName name="орт" localSheetId="0">#REF!</definedName>
    <definedName name="орт">#REF!</definedName>
    <definedName name="п" localSheetId="0">#REF!</definedName>
    <definedName name="п">#REF!</definedName>
    <definedName name="пасор" localSheetId="0">Scheduled_Payment+Extra_Payment</definedName>
    <definedName name="пасор">Scheduled_Payment+Extra_Payment</definedName>
    <definedName name="пг" localSheetId="0">IF('2017'!ваыв,'2017'!Header_Row+'2017'!Number_of_Payments,'2017'!Header_Row)</definedName>
    <definedName name="пг">IF(ваыв,Header_Row+Number_of_Payments,Header_Row)</definedName>
    <definedName name="ПП" localSheetId="0">MATCH(0.01,End_Bal,-1)+1</definedName>
    <definedName name="ПП">MATCH(0.01,End_Bal,-1)+1</definedName>
    <definedName name="пп16" localSheetId="0">IF([0]!Values_Entered,Header_Row+[0]!Number_of_Payments,Header_Row)</definedName>
    <definedName name="пп16">IF([0]!Values_Entered,Header_Row+[0]!Number_of_Payments,Header_Row)</definedName>
    <definedName name="првовпе" localSheetId="0">#REF!</definedName>
    <definedName name="првовпе">#REF!</definedName>
    <definedName name="ПробегТепловозаДоКапремонта" localSheetId="0">#REF!</definedName>
    <definedName name="ПробегТепловозаДоКапремонта">#REF!</definedName>
    <definedName name="ПробегЭлектровозаДоКапремонта" localSheetId="0">#REF!</definedName>
    <definedName name="ПробегЭлектровозаДоКапремонта">#REF!</definedName>
    <definedName name="ПробегЭлектросекцииДоКапремонта" localSheetId="0">#REF!</definedName>
    <definedName name="ПробегЭлектросекцииДоКапремонта">#REF!</definedName>
    <definedName name="РЖД" localSheetId="0">#REF!</definedName>
    <definedName name="РЖД">#REF!</definedName>
    <definedName name="ркера" localSheetId="0">IF(Loan_Amount*Interest_Rate*Loan_Years*Loan_Start&gt;0,1,0)</definedName>
    <definedName name="ркера">IF(Loan_Amount*Interest_Rate*Loan_Years*Loan_Start&gt;0,1,0)</definedName>
    <definedName name="рлд" localSheetId="0">#REF!</definedName>
    <definedName name="рлд">#REF!</definedName>
    <definedName name="рп">#N/A</definedName>
    <definedName name="рр" localSheetId="0">Scheduled_Payment+Extra_Payment</definedName>
    <definedName name="рр">Scheduled_Payment+Extra_Payment</definedName>
    <definedName name="ТипПодразделения" localSheetId="0">[2]Макро!#REF!</definedName>
    <definedName name="ТипПодразделения">[2]Макро!#REF!</definedName>
    <definedName name="тр" localSheetId="0">#REF!</definedName>
    <definedName name="тр">#REF!</definedName>
    <definedName name="ТЧ1" localSheetId="0">#REF!</definedName>
    <definedName name="ТЧ1">#REF!</definedName>
    <definedName name="ууу" localSheetId="0">IF('2017'!йцку,'2017'!Header_Row+'2017'!Number_of_Payments,'2017'!Header_Row)</definedName>
    <definedName name="ууу">IF(йцку,Header_Row+[1]!Number_of_Payments,Header_Row)</definedName>
    <definedName name="фыва" localSheetId="0">IF('2017'!Loan_Amount*'2017'!Interest_Rate*'2017'!Loan_Years*'2017'!Loan_Start&gt;0,1,0)</definedName>
    <definedName name="фыва">IF(Loan_Amount*Interest_Rate*Loan_Years*Loan_Start&gt;0,1,0)</definedName>
    <definedName name="ЦА" localSheetId="0">[2]Макро!#REF!</definedName>
    <definedName name="ЦА">[2]Макро!#REF!</definedName>
    <definedName name="ч" localSheetId="0">#REF!</definedName>
    <definedName name="ч">#REF!</definedName>
    <definedName name="ЭЧ" localSheetId="0">[2]Макро!#REF!</definedName>
    <definedName name="ЭЧ">[2]Макро!#REF!</definedName>
    <definedName name="юлгаеш" localSheetId="0">Scheduled_Payment+Extra_Payment</definedName>
    <definedName name="юлгаеш">Scheduled_Payment+Extra_Payment</definedName>
    <definedName name="я" localSheetId="0">OFFSET(Full_Print,0,0,'2017'!пп16)</definedName>
    <definedName name="я">OFFSET(Full_Print,0,0,пп16)</definedName>
    <definedName name="ячейка" localSheetId="0">#REF!</definedName>
    <definedName name="ячейка">#REF!</definedName>
  </definedNames>
  <calcPr calcId="144525"/>
</workbook>
</file>

<file path=xl/calcChain.xml><?xml version="1.0" encoding="utf-8"?>
<calcChain xmlns="http://schemas.openxmlformats.org/spreadsheetml/2006/main">
  <c r="K115" i="163" l="1"/>
  <c r="H115" i="163"/>
  <c r="K161" i="163" l="1"/>
  <c r="K359" i="163" l="1"/>
  <c r="K207" i="163" l="1"/>
  <c r="K122" i="163" l="1"/>
  <c r="K120" i="163" l="1"/>
  <c r="K117" i="163" l="1"/>
  <c r="K407" i="163" l="1"/>
  <c r="K406" i="163"/>
  <c r="K405" i="163"/>
  <c r="K403" i="163"/>
  <c r="K402" i="163"/>
  <c r="K399" i="163"/>
  <c r="K397" i="163"/>
  <c r="K391" i="163"/>
  <c r="K389" i="163"/>
  <c r="K381" i="163"/>
  <c r="K380" i="163"/>
  <c r="K377" i="163"/>
  <c r="K371" i="163"/>
  <c r="K370" i="163"/>
  <c r="K369" i="163"/>
  <c r="K367" i="163"/>
  <c r="K366" i="163"/>
  <c r="K363" i="163"/>
  <c r="K362" i="163"/>
  <c r="K361" i="163"/>
  <c r="K360" i="163"/>
  <c r="K358" i="163"/>
  <c r="K355" i="163"/>
  <c r="K354" i="163"/>
  <c r="K353" i="163"/>
  <c r="K352" i="163"/>
  <c r="K350" i="163"/>
  <c r="K343" i="163"/>
  <c r="K333" i="163"/>
  <c r="K328" i="163"/>
  <c r="K303" i="163"/>
  <c r="K302" i="163"/>
  <c r="K300" i="163"/>
  <c r="K299" i="163"/>
  <c r="K292" i="163"/>
  <c r="K288" i="163"/>
  <c r="K287" i="163"/>
  <c r="K286" i="163"/>
  <c r="K285" i="163"/>
  <c r="K284" i="163"/>
  <c r="K273" i="163"/>
  <c r="K271" i="163"/>
  <c r="K262" i="163"/>
  <c r="K218" i="163"/>
  <c r="K217" i="163"/>
  <c r="K215" i="163"/>
  <c r="K209" i="163"/>
  <c r="K203" i="163"/>
  <c r="K202" i="163"/>
  <c r="K197" i="163"/>
  <c r="K192" i="163"/>
  <c r="K191" i="163"/>
  <c r="K190" i="163"/>
  <c r="K186" i="163"/>
  <c r="K183" i="163"/>
  <c r="K172" i="163"/>
  <c r="K171" i="163"/>
  <c r="K169" i="163"/>
  <c r="K168" i="163"/>
  <c r="K166" i="163"/>
  <c r="K165" i="163"/>
  <c r="K164" i="163"/>
  <c r="K160" i="163"/>
  <c r="K159" i="163"/>
  <c r="K158" i="163"/>
  <c r="K157" i="163"/>
  <c r="K156" i="163"/>
  <c r="K155" i="163"/>
  <c r="K154" i="163"/>
  <c r="K153" i="163"/>
  <c r="K152" i="163"/>
  <c r="K151" i="163"/>
  <c r="K150" i="163"/>
  <c r="K148" i="163"/>
  <c r="H148" i="163"/>
  <c r="K147" i="163"/>
  <c r="K139" i="163"/>
  <c r="K135" i="163"/>
  <c r="K112" i="163"/>
  <c r="K93" i="163"/>
  <c r="K84" i="163"/>
  <c r="K54" i="163"/>
</calcChain>
</file>

<file path=xl/sharedStrings.xml><?xml version="1.0" encoding="utf-8"?>
<sst xmlns="http://schemas.openxmlformats.org/spreadsheetml/2006/main" count="3813" uniqueCount="958">
  <si>
    <t>№ п/п</t>
  </si>
  <si>
    <t>Условия договора</t>
  </si>
  <si>
    <t>Предмет договора</t>
  </si>
  <si>
    <t>Единица измерения</t>
  </si>
  <si>
    <t>График осуществления процедур закупки</t>
  </si>
  <si>
    <t>1.1</t>
  </si>
  <si>
    <t>1.2</t>
  </si>
  <si>
    <t>1.3</t>
  </si>
  <si>
    <t>(3494) 92-10-08</t>
  </si>
  <si>
    <t>info@yrw.ru</t>
  </si>
  <si>
    <t>Код по ОКВЭД</t>
  </si>
  <si>
    <t>Код по ОКДП</t>
  </si>
  <si>
    <t>Способ закупки</t>
  </si>
  <si>
    <t>Регион поставки товаров (выполнения работ, оказания услуг)</t>
  </si>
  <si>
    <t>Код по ОКЕИ</t>
  </si>
  <si>
    <t>наименование</t>
  </si>
  <si>
    <t>Срок исполнения договора (месяц, год)</t>
  </si>
  <si>
    <t>да/нет</t>
  </si>
  <si>
    <t>нет</t>
  </si>
  <si>
    <t>Сведения о НМЦ договора (цене лота), тыс.руб. в т.ч. НДС</t>
  </si>
  <si>
    <t>Планируемая дата (период) размещения извещения о закупке (месяц, год)</t>
  </si>
  <si>
    <t>Сведения о кол-ве (объеме)</t>
  </si>
  <si>
    <t>Минимально необходимые требования</t>
  </si>
  <si>
    <t>ЕП</t>
  </si>
  <si>
    <t>Код ОКАТО</t>
  </si>
  <si>
    <t>Закупка в эл. форме</t>
  </si>
  <si>
    <t>по факту</t>
  </si>
  <si>
    <t>ед.</t>
  </si>
  <si>
    <t>г. Н. Уренгой</t>
  </si>
  <si>
    <t>кг</t>
  </si>
  <si>
    <t>тн</t>
  </si>
  <si>
    <t>усл. ед.</t>
  </si>
  <si>
    <t>да</t>
  </si>
  <si>
    <t>1.5</t>
  </si>
  <si>
    <t>ст. Пангоды</t>
  </si>
  <si>
    <t>м3</t>
  </si>
  <si>
    <t>м2</t>
  </si>
  <si>
    <t>01000000000-99000000000</t>
  </si>
  <si>
    <t>Территория РФ</t>
  </si>
  <si>
    <t>Оказание услуг пассажирам в ЗОЛиД</t>
  </si>
  <si>
    <t>Выполнение полиграфических услуг</t>
  </si>
  <si>
    <t>Гкал</t>
  </si>
  <si>
    <t>ст. Надым</t>
  </si>
  <si>
    <t>ЯНАО</t>
  </si>
  <si>
    <t>1.6</t>
  </si>
  <si>
    <t>1.7</t>
  </si>
  <si>
    <t>Согласно техническим требованиям</t>
  </si>
  <si>
    <t>1.8</t>
  </si>
  <si>
    <t>1.9</t>
  </si>
  <si>
    <t>1.10</t>
  </si>
  <si>
    <t>1.11</t>
  </si>
  <si>
    <t>77.39</t>
  </si>
  <si>
    <t>53.20</t>
  </si>
  <si>
    <t>53.20.11</t>
  </si>
  <si>
    <t>52.23</t>
  </si>
  <si>
    <t>52.23.11</t>
  </si>
  <si>
    <t>58.19</t>
  </si>
  <si>
    <t>Услуги экспресс почты</t>
  </si>
  <si>
    <t>Оказание услуг почтовой связи</t>
  </si>
  <si>
    <t>Оказание услуг по подписке и доставке периодических печатных изданий</t>
  </si>
  <si>
    <t>Букеты из живых цветов</t>
  </si>
  <si>
    <t>Марки почтовые</t>
  </si>
  <si>
    <t>Прием официальных делигаций, ревизионных комиссий</t>
  </si>
  <si>
    <t>Организация перевозок грузов ж/д транспортом</t>
  </si>
  <si>
    <t>53.10.1</t>
  </si>
  <si>
    <t>01.19.21</t>
  </si>
  <si>
    <t>55.10.10</t>
  </si>
  <si>
    <t>77.39.11</t>
  </si>
  <si>
    <t>Сервисное обслуживание КПО ст.Тыдыл</t>
  </si>
  <si>
    <t>Поверка средств измерений</t>
  </si>
  <si>
    <t>Ремонт устройств ЭССО</t>
  </si>
  <si>
    <t>Ремонт устройств УКП-СО</t>
  </si>
  <si>
    <t xml:space="preserve">III КВАРТАЛ </t>
  </si>
  <si>
    <t xml:space="preserve">II КВАРТАЛ </t>
  </si>
  <si>
    <t xml:space="preserve">IV КВАРТАЛ </t>
  </si>
  <si>
    <t>Поставка усилителя сигналов напольного (АВЗ)</t>
  </si>
  <si>
    <t>Поставка модема сигналов цифрового (АВЗ)</t>
  </si>
  <si>
    <t>Поставка датчиков рельсовых ЭССО (Р50) в комплекте с арматурой крепления (АВЗ)</t>
  </si>
  <si>
    <t>Поставка датчиков рельсовых УКП-СО ДПЭП-М (Р50) в комплекте с НПС, арматурой крепления (АВЗ)</t>
  </si>
  <si>
    <t xml:space="preserve">Поставка приборов и зап.частей для обслуживания устройств СЦБ, связи и радио </t>
  </si>
  <si>
    <t xml:space="preserve">Поставка материалов для обслуживания ДГА </t>
  </si>
  <si>
    <t>33.14.11</t>
  </si>
  <si>
    <t>1.15</t>
  </si>
  <si>
    <t>1.16</t>
  </si>
  <si>
    <t>1.19</t>
  </si>
  <si>
    <t>45.20</t>
  </si>
  <si>
    <t>1.22</t>
  </si>
  <si>
    <t>71.12</t>
  </si>
  <si>
    <t>1.23</t>
  </si>
  <si>
    <t>1.25</t>
  </si>
  <si>
    <t>80.20.1</t>
  </si>
  <si>
    <t>Оказание услуг по обслуживанию охранно-тревожной сигнализации, системы видеонаблюдения</t>
  </si>
  <si>
    <t>Оказание услуг по охране объекта</t>
  </si>
  <si>
    <t>1.27</t>
  </si>
  <si>
    <t>74.90.15</t>
  </si>
  <si>
    <t>1.29</t>
  </si>
  <si>
    <t>1.32</t>
  </si>
  <si>
    <t>33.13.11</t>
  </si>
  <si>
    <t>Техническое обслуживание и ремонт весов вагонных РТВ-Д</t>
  </si>
  <si>
    <t>1.41</t>
  </si>
  <si>
    <t>18.1</t>
  </si>
  <si>
    <t>58.19.11</t>
  </si>
  <si>
    <t>1.44</t>
  </si>
  <si>
    <t>1.53</t>
  </si>
  <si>
    <t>37.00.12</t>
  </si>
  <si>
    <t>1.54</t>
  </si>
  <si>
    <t>1.57</t>
  </si>
  <si>
    <t>81.29.11</t>
  </si>
  <si>
    <t>1.58</t>
  </si>
  <si>
    <t>1.59</t>
  </si>
  <si>
    <t>1.60</t>
  </si>
  <si>
    <t>95.11.10</t>
  </si>
  <si>
    <t>1.76</t>
  </si>
  <si>
    <t>2.16</t>
  </si>
  <si>
    <t>81.30.10</t>
  </si>
  <si>
    <t>Озеленение привокзальной территории</t>
  </si>
  <si>
    <t>2.17</t>
  </si>
  <si>
    <t>2.18</t>
  </si>
  <si>
    <t>33.13</t>
  </si>
  <si>
    <t>4.13</t>
  </si>
  <si>
    <t>Ремонт и поверка счетчиков ППО-40</t>
  </si>
  <si>
    <t>4.16</t>
  </si>
  <si>
    <t>71.20</t>
  </si>
  <si>
    <t>4.17</t>
  </si>
  <si>
    <t>4.18</t>
  </si>
  <si>
    <t>41.20.40</t>
  </si>
  <si>
    <t>43.21</t>
  </si>
  <si>
    <t>33.12.1</t>
  </si>
  <si>
    <t>Экспертиза промышленной безопасности кранов</t>
  </si>
  <si>
    <t>33.12.19</t>
  </si>
  <si>
    <t>Технический осмотр компрессоров</t>
  </si>
  <si>
    <t>41.20</t>
  </si>
  <si>
    <t>42.21</t>
  </si>
  <si>
    <t xml:space="preserve">Поставка материалов для ремонта радиостанций и устройств связи </t>
  </si>
  <si>
    <t xml:space="preserve">Поставка материалов для ремонта кабельных линий </t>
  </si>
  <si>
    <t>26.30.11</t>
  </si>
  <si>
    <t>30.20.40</t>
  </si>
  <si>
    <t>33.14</t>
  </si>
  <si>
    <t>46.69</t>
  </si>
  <si>
    <t>46.14.1</t>
  </si>
  <si>
    <t>Оказание услуг по разработке Плана транспортной безопасности ж/д мост Правая Хита</t>
  </si>
  <si>
    <t>Автоматизированная система сбора информации узлов учета электроэнергии (поставка оборудования, монтаж, наладка)</t>
  </si>
  <si>
    <t>Обслуживание ячейки 28 ПС Опорная</t>
  </si>
  <si>
    <t>Поверка и ремонт эл.измерительных приборов , испытания средств защиты</t>
  </si>
  <si>
    <t>Аренда электросетевого имущества</t>
  </si>
  <si>
    <t>Услуги автовышки, ямобура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</si>
  <si>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</si>
  <si>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</si>
  <si>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</si>
  <si>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</si>
  <si>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</si>
  <si>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</si>
  <si>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</si>
  <si>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</si>
  <si>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</si>
  <si>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</si>
  <si>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</si>
  <si>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</si>
  <si>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</si>
  <si>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</si>
  <si>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</si>
  <si>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</si>
  <si>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</si>
  <si>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</si>
  <si>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</si>
  <si>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</si>
  <si>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</si>
  <si>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</si>
  <si>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</si>
  <si>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</si>
  <si>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</si>
  <si>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</si>
  <si>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</si>
  <si>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</si>
  <si>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</si>
  <si>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ОК</t>
  </si>
  <si>
    <t xml:space="preserve">Поставка измерителя параметров заземляющих устройств Sonel MRU-120. </t>
  </si>
  <si>
    <t>Электроматериалы</t>
  </si>
  <si>
    <t xml:space="preserve">Кабельно - проводниковая продукция </t>
  </si>
  <si>
    <t>Лакокрасочные изделия</t>
  </si>
  <si>
    <t>Приборы контрольно-измерительные</t>
  </si>
  <si>
    <t>Масла и смазки</t>
  </si>
  <si>
    <t>2.1</t>
  </si>
  <si>
    <t>2.2</t>
  </si>
  <si>
    <t>Услуги грузчиков</t>
  </si>
  <si>
    <t>Рекламные услуги</t>
  </si>
  <si>
    <t>Услуги по техническому обслуживанию кассовых аппаратов (Замена ЭКЛЗ)</t>
  </si>
  <si>
    <t>Запорно-пломбировочные устройства</t>
  </si>
  <si>
    <t>Гос. поверка вагонных весов</t>
  </si>
  <si>
    <t>Оказание услуг по сопровождению и охране грузов в вагонах, контейнерах сменным способом при перевозке железнодорожным транспортом</t>
  </si>
  <si>
    <t>Электростанция 30 кВт</t>
  </si>
  <si>
    <t>Деповской ремонт цистерн</t>
  </si>
  <si>
    <t xml:space="preserve">Поверка и ремонт шаблонов </t>
  </si>
  <si>
    <t>2.3</t>
  </si>
  <si>
    <t>2.4</t>
  </si>
  <si>
    <t>Договор на оказание услуг по изменению модели платформы с регистрацией вагона в АБД ПВ ГВЦ ОАО "РЖД"</t>
  </si>
  <si>
    <t>2.5</t>
  </si>
  <si>
    <t>Деповской ремонт платформы с дополнительными работами по ремонту несьемного оборудования для перевозки колесных пар</t>
  </si>
  <si>
    <t>2.6</t>
  </si>
  <si>
    <t>Деповской ремонт платформы № 54446562</t>
  </si>
  <si>
    <t>2.7</t>
  </si>
  <si>
    <t>Наладка приборов безопасности  крана ЕДК-500 (восстановительный поезд)</t>
  </si>
  <si>
    <t>2.8</t>
  </si>
  <si>
    <t>2.9</t>
  </si>
  <si>
    <t>2.10</t>
  </si>
  <si>
    <t>2.11</t>
  </si>
  <si>
    <t>Деповской ремонт служебно-технических вагонов-шельтеров (для ТЧ)</t>
  </si>
  <si>
    <t>4.1</t>
  </si>
  <si>
    <t>4.2</t>
  </si>
  <si>
    <t>4.3</t>
  </si>
  <si>
    <t>4.4</t>
  </si>
  <si>
    <t>Приобретение тяговых хомутов</t>
  </si>
  <si>
    <t>4.5</t>
  </si>
  <si>
    <t>Приобретение клапанов впускных  воздухозамедлителя RU 2424931 (для дупкаров)</t>
  </si>
  <si>
    <t>4.6</t>
  </si>
  <si>
    <t xml:space="preserve">Запасные части вагонные </t>
  </si>
  <si>
    <t>4.7</t>
  </si>
  <si>
    <t>Приобретение бортов продольных боковых (для платформы)</t>
  </si>
  <si>
    <t>4.8</t>
  </si>
  <si>
    <t>Приобретение электродвигателя асинхронного АИРМ 132 М6 У2 7,5 кВт</t>
  </si>
  <si>
    <t>4.9</t>
  </si>
  <si>
    <t>Приобретение зарядного устройства для АКБ переносной ЗУ-1М</t>
  </si>
  <si>
    <t>4.10</t>
  </si>
  <si>
    <t>4.11</t>
  </si>
  <si>
    <t>Радиостанции стационарные, переносные</t>
  </si>
  <si>
    <t>4.12</t>
  </si>
  <si>
    <t>4.14</t>
  </si>
  <si>
    <t>4.15</t>
  </si>
  <si>
    <t>4.19</t>
  </si>
  <si>
    <t>Электроды</t>
  </si>
  <si>
    <t>4.20</t>
  </si>
  <si>
    <t>4.21</t>
  </si>
  <si>
    <t>4.22</t>
  </si>
  <si>
    <t>4.23</t>
  </si>
  <si>
    <t>4.24</t>
  </si>
  <si>
    <t>4.25</t>
  </si>
  <si>
    <t>4.26</t>
  </si>
  <si>
    <t>ОЗП</t>
  </si>
  <si>
    <t xml:space="preserve">Обследование производства ПТОР Коротчаево, на предмет расширения зоны действия условного номера по ТОР </t>
  </si>
  <si>
    <t>Техническое содержание и обслуживание грузоподъемных механизмов (Коротчаево, Новый Уренгой)</t>
  </si>
  <si>
    <t>Поставка эластомерных поглощающих аппаратов</t>
  </si>
  <si>
    <t>Поставка угля</t>
  </si>
  <si>
    <t>Бензин</t>
  </si>
  <si>
    <t>Топливо дизельное</t>
  </si>
  <si>
    <t>Строительные материалы</t>
  </si>
  <si>
    <t>Разработка проектной документации на строительство объекта "Локомотивное депо ст. Коротчаево"</t>
  </si>
  <si>
    <t>Строительство объекта "Группа резервуаров и сливо-наливных устройств на ст. Коротчаево". II-й этап строительства.</t>
  </si>
  <si>
    <t>Разработка проектной документации на строительство объекта "Административно-бытовое здание ст. Коротчаево</t>
  </si>
  <si>
    <t>"Административно-бытовое здание ст. Новый Уренгой"   II-этап</t>
  </si>
  <si>
    <t>Кадастровые работы для оформления земельных участков</t>
  </si>
  <si>
    <t xml:space="preserve">Устройство системы видеонаблюдения в автоколонне №2, в т.ч. внутри здания РММ </t>
  </si>
  <si>
    <t>Разработка проектной документации для газификации базы РММ ст. Ево-Яха</t>
  </si>
  <si>
    <t>Разработка проектной документации на строительство объекта "Механизированый пункт ремонта вагонов с ремонтными и тракционными ж.д. путями".</t>
  </si>
  <si>
    <t>Установка пожарной сигнализации в РММ автоколонны №2 по ст. Коротчаево</t>
  </si>
  <si>
    <t>Строительство банно-прачечного комплекса на территории РММ ст. Ево-Яха площадью 73м2.</t>
  </si>
  <si>
    <t>Устройство мойки для автотранспорта в а/к №1 в г. Новый Уренгой</t>
  </si>
  <si>
    <t>Строительство одноэтажной стоянки легковых автомобилей 192м2 на ст. Новый Уренгой.</t>
  </si>
  <si>
    <t xml:space="preserve">Принтер Xerox Phaser 7100DN </t>
  </si>
  <si>
    <t>Преобразователь статический стабилизированого питания для прокрутки колёсно-моторных блоков</t>
  </si>
  <si>
    <t>Автоматизированная сушильная камера якорей, остовов ТЭД и вспомогательных электрических машин-21ДК.065185,001</t>
  </si>
  <si>
    <t>Прибор для определения межвитковых замыканий (ТКП), Индикатор наличия межвиткового замыкания</t>
  </si>
  <si>
    <t>Измеритель параметров заземляющих устройств Sonel MRU-105</t>
  </si>
  <si>
    <t>2.12</t>
  </si>
  <si>
    <t>2.13</t>
  </si>
  <si>
    <t>Приобретение постовой вентиляционной установки в РММ а/к №2</t>
  </si>
  <si>
    <t>2.14</t>
  </si>
  <si>
    <t>Теодолит оптический с комплектом аксессуаров.</t>
  </si>
  <si>
    <t>ОЗЦвЭФ</t>
  </si>
  <si>
    <t>629300, РФ, ЯНАО, г. Новый Уренгой, ул. 26 съезда КПСС, д. 3.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</si>
  <si>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</si>
  <si>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</si>
  <si>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</si>
  <si>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</si>
  <si>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 xml:space="preserve">ОСАГО  ТС </t>
  </si>
  <si>
    <t xml:space="preserve">Калибровка бензовоза, проверка и ремонт средств измерений </t>
  </si>
  <si>
    <t xml:space="preserve">Освидетельствование кранов  </t>
  </si>
  <si>
    <t xml:space="preserve">Техническое обслуживание и ремонт автомобилей </t>
  </si>
  <si>
    <t xml:space="preserve">Переносной домкрат вагонника </t>
  </si>
  <si>
    <t xml:space="preserve">Воздуходувное устройство "SCHTIL" для очистки от снега стрелочных переводов </t>
  </si>
  <si>
    <t xml:space="preserve">Установка для снятия поглощающих аппаратов УСПА-1 </t>
  </si>
  <si>
    <t>ОАвЭФ</t>
  </si>
  <si>
    <t xml:space="preserve">Локомотивная радиостанция марки РВС-1-02 (либо РЛСМ-10-02) </t>
  </si>
  <si>
    <t>Установка пожарной сигнализации</t>
  </si>
  <si>
    <t>Поверка диэлектрических перчаток, бот, галош, ковриков</t>
  </si>
  <si>
    <t>Запасные части для путевой техники</t>
  </si>
  <si>
    <t>Инструмент и инвентарь пожарный</t>
  </si>
  <si>
    <t>Инструмент ручной</t>
  </si>
  <si>
    <t>Печатная продукция</t>
  </si>
  <si>
    <t>Постельные принадлежности</t>
  </si>
  <si>
    <t>Шпала, брус переводной</t>
  </si>
  <si>
    <t>Электробытовые товары</t>
  </si>
  <si>
    <t xml:space="preserve">Оказание услуг по локализации и ликвидации разливов нефти и нефтепродуктов на складе ГСМ </t>
  </si>
  <si>
    <t xml:space="preserve">Производство работ по ремонту и обслуживанию средств обеспечения пожарной безопасности зданий и сооружений  </t>
  </si>
  <si>
    <t>Оказание услуг по ликвидации (локализации) чрезвычайных ситуаций на подвижном составе</t>
  </si>
  <si>
    <t>Разработка Плана ликвидации (локализации) аварийного разлива нефти и нефтепродуктов</t>
  </si>
  <si>
    <t xml:space="preserve">Разработка проекта нормативов образования отходов и лимитов на их размещение </t>
  </si>
  <si>
    <t xml:space="preserve">Оказание услуг по обезвреживанию отходов </t>
  </si>
  <si>
    <t xml:space="preserve">Проведение специальной оценки условий труда </t>
  </si>
  <si>
    <t xml:space="preserve">Проведение производственного   контроля </t>
  </si>
  <si>
    <t>Установка вентиляции в здании РММ (УМиАТ Коротчаево)</t>
  </si>
  <si>
    <t>Мебель</t>
  </si>
  <si>
    <t>Аптечка медицинская, реппеленты, мазь от обморожения</t>
  </si>
  <si>
    <t>Промер железнодорожного  пути путеизмерительным вагоном</t>
  </si>
  <si>
    <t>Поверка путевых шаблонов</t>
  </si>
  <si>
    <t>Капитальный ремонт дизельного двигателя 1Д12В-300К ( СМ-2)</t>
  </si>
  <si>
    <t>Вырубка кустарников</t>
  </si>
  <si>
    <t>Аккумуляторы для радиостанций</t>
  </si>
  <si>
    <t>Аккумуляторы 6СТ 190</t>
  </si>
  <si>
    <t>Грузо-захватные приспособления</t>
  </si>
  <si>
    <t>Электроинструмент и запасные части к нему</t>
  </si>
  <si>
    <t>Установка дизель-генераторная УДГ-200 с двигателем ЯМЗ-7514 (СМ)</t>
  </si>
  <si>
    <t xml:space="preserve">Материалы для обеспечения пропуска паводковых вод </t>
  </si>
  <si>
    <t>Комплектующие и расходные материалы для оргтехники</t>
  </si>
  <si>
    <t>Оргтехника</t>
  </si>
  <si>
    <t>Персональные компьютеры</t>
  </si>
  <si>
    <t>Оказание услуг по обеспечению пунктов продаж АСУ "Экспресс"</t>
  </si>
  <si>
    <t>Оказание услуг по сопровождению АСУ Станций и АРМ ВРП</t>
  </si>
  <si>
    <t>Предоставление услуг интернет</t>
  </si>
  <si>
    <t>Информационное обслуживание Гарант</t>
  </si>
  <si>
    <t>Информационное обслуживании Гарант через сеть интернет</t>
  </si>
  <si>
    <t>Услуги по сопровождению веб-сайта</t>
  </si>
  <si>
    <t>Пакет обновления для системы электронного документооборота</t>
  </si>
  <si>
    <t>Оказание услуг по информационному сопровождению БД АСПИЖТ</t>
  </si>
  <si>
    <t>Поставка специальной одежды, специальной обуви и средств индивидуальной защиты</t>
  </si>
  <si>
    <t>по перечню</t>
  </si>
  <si>
    <t>2.15</t>
  </si>
  <si>
    <t>2.19</t>
  </si>
  <si>
    <t>2.20</t>
  </si>
  <si>
    <t>2.21</t>
  </si>
  <si>
    <t>2.22</t>
  </si>
  <si>
    <t>2.24</t>
  </si>
  <si>
    <t>2.25</t>
  </si>
  <si>
    <t>2.26</t>
  </si>
  <si>
    <t>2.27</t>
  </si>
  <si>
    <t>2.28</t>
  </si>
  <si>
    <t>2.29</t>
  </si>
  <si>
    <t>2.31</t>
  </si>
  <si>
    <t>2.33</t>
  </si>
  <si>
    <t>2.34</t>
  </si>
  <si>
    <t>2.35</t>
  </si>
  <si>
    <t>2.37</t>
  </si>
  <si>
    <t>2.38</t>
  </si>
  <si>
    <t>2.40</t>
  </si>
  <si>
    <t>2.41</t>
  </si>
  <si>
    <t>2.42</t>
  </si>
  <si>
    <t>2.43</t>
  </si>
  <si>
    <t>2.44</t>
  </si>
  <si>
    <t>2.45</t>
  </si>
  <si>
    <t>2.46</t>
  </si>
  <si>
    <t>3.32</t>
  </si>
  <si>
    <t>3.33</t>
  </si>
  <si>
    <t>3.34</t>
  </si>
  <si>
    <t xml:space="preserve">Страхование ЛДМ КАСКО и ОСАГО </t>
  </si>
  <si>
    <t>Брус заградительный (шлагбаум для ж.д. переездов)</t>
  </si>
  <si>
    <t>2.47</t>
  </si>
  <si>
    <t>2.48</t>
  </si>
  <si>
    <t>Рельс рамный Р-50</t>
  </si>
  <si>
    <t>Спирт этиловый</t>
  </si>
  <si>
    <t>Щебень</t>
  </si>
  <si>
    <t>Электринструмент и запасные части к нему</t>
  </si>
  <si>
    <t>Материалы на текущее содержание мостов и на водоборьбу</t>
  </si>
  <si>
    <t>Аренда механизмов</t>
  </si>
  <si>
    <t xml:space="preserve">Техническое обслуживание грузоподъемной техники </t>
  </si>
  <si>
    <t xml:space="preserve">Техническое обслуживание и ремонт авто, узлов и агрегатов </t>
  </si>
  <si>
    <t xml:space="preserve">Установка и сервисное обслуживание и ремонт ТАХОГРАФОВ </t>
  </si>
  <si>
    <t>Сервисное обслуживание, ремонт системы ГЛОНАСС</t>
  </si>
  <si>
    <t>Запасные части автомобильные</t>
  </si>
  <si>
    <t>Запасные части на ДСМ</t>
  </si>
  <si>
    <t>Шины автомобильные</t>
  </si>
  <si>
    <t>ГЛОНАСС</t>
  </si>
  <si>
    <t>Аккумуляторы автомобильные</t>
  </si>
  <si>
    <t>Ремонт дешифраторов</t>
  </si>
  <si>
    <t>Сдача отработанного масла</t>
  </si>
  <si>
    <t>Бланки строгой отчетности</t>
  </si>
  <si>
    <t>Топливная аппаратура Д100</t>
  </si>
  <si>
    <t>Топливная аппаратура Д50</t>
  </si>
  <si>
    <t>Запчасти для ремонта дизеля ТЭМ-2</t>
  </si>
  <si>
    <t>Запчасти для ремонта дизеля ТЭ3</t>
  </si>
  <si>
    <t>Запчасти для ремонта электроходовой ТЭМ-2</t>
  </si>
  <si>
    <t>Запчасти для ремонта электроходовой ТЭ3</t>
  </si>
  <si>
    <t>Запчасти для ремонта вагон-шельтера</t>
  </si>
  <si>
    <t>Колодка гребневая локомотивная</t>
  </si>
  <si>
    <t>Резино-технические изделия (ремни, кольца, прокладки тепловозные)</t>
  </si>
  <si>
    <t>Изоляционный материал (звукотеплоизоляция, электроизоляция, паранит, киперная лента)</t>
  </si>
  <si>
    <t>Лента скоростемерная</t>
  </si>
  <si>
    <t>Сантехнические товары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</si>
  <si>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</si>
  <si>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</si>
  <si>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</si>
  <si>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</si>
  <si>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</si>
  <si>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</si>
  <si>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</si>
  <si>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</si>
  <si>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</si>
  <si>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</si>
  <si>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</si>
  <si>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</si>
  <si>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</si>
  <si>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</si>
  <si>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</si>
  <si>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</si>
  <si>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</si>
  <si>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</si>
  <si>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</si>
  <si>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</si>
  <si>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</si>
  <si>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</si>
  <si>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</si>
  <si>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Электроинструмент</t>
  </si>
  <si>
    <t>Поверка мерительных инструментов, калибровка магнитопорошковых дефектоскопов</t>
  </si>
  <si>
    <t>Стирка специальной одежды</t>
  </si>
  <si>
    <t>Стирка белья</t>
  </si>
  <si>
    <t>Капитальный ремонт тяговых электродвигателей</t>
  </si>
  <si>
    <t xml:space="preserve">Средний ремонт якоря главного генератора ГГ ТЭ3 </t>
  </si>
  <si>
    <t xml:space="preserve">Техническое обслуживание приборов учета топлива ГЛОНАСС на локомотивах </t>
  </si>
  <si>
    <t>Металлоизделия</t>
  </si>
  <si>
    <t>Электроаппаратная группа запчастей тепловозов</t>
  </si>
  <si>
    <t>Запчасти для ремонта АЛСН, приборы безопасности.</t>
  </si>
  <si>
    <t>1.150</t>
  </si>
  <si>
    <t>1.152</t>
  </si>
  <si>
    <t>1.153</t>
  </si>
  <si>
    <t>1.154</t>
  </si>
  <si>
    <t>1.155</t>
  </si>
  <si>
    <t>1.156</t>
  </si>
  <si>
    <t>1.159</t>
  </si>
  <si>
    <t>1.160</t>
  </si>
  <si>
    <t>1.161</t>
  </si>
  <si>
    <t>1.162</t>
  </si>
  <si>
    <t>1.163</t>
  </si>
  <si>
    <t>1.164</t>
  </si>
  <si>
    <t>1.165</t>
  </si>
  <si>
    <t>2.36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</si>
  <si>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</si>
  <si>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</si>
  <si>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</si>
  <si>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</si>
  <si>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</si>
  <si>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</si>
  <si>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</si>
  <si>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</si>
  <si>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</si>
  <si>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</si>
  <si>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</si>
  <si>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</si>
  <si>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</si>
  <si>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4.27</t>
  </si>
  <si>
    <t>4.28</t>
  </si>
  <si>
    <t>4.29</t>
  </si>
  <si>
    <t>ОЗПвЭФ</t>
  </si>
  <si>
    <t xml:space="preserve">Запасные части для установки домкратной передвижной УДП-160ДА (винт) </t>
  </si>
  <si>
    <t xml:space="preserve">Запасные части для установки домкратной передвижной УДП-160ДА (гайка) </t>
  </si>
  <si>
    <t>Автосцепка СА-3</t>
  </si>
  <si>
    <t>Аренда земельных участков</t>
  </si>
  <si>
    <t>Отпуск тепловой энергии</t>
  </si>
  <si>
    <t>Водоснабжение</t>
  </si>
  <si>
    <t>Перевозка самовывозом водоотведения на узле ст. Новый Уренгой</t>
  </si>
  <si>
    <t>Перевозка самовывозом водоотведения на объектах ЯЖДК</t>
  </si>
  <si>
    <t>Вывоз и утилизация стоков</t>
  </si>
  <si>
    <t>1.167</t>
  </si>
  <si>
    <t>1.168</t>
  </si>
  <si>
    <t>1.169</t>
  </si>
  <si>
    <t>1.170</t>
  </si>
  <si>
    <t>1.171</t>
  </si>
  <si>
    <t>1.172</t>
  </si>
  <si>
    <t>1.173</t>
  </si>
  <si>
    <t>1.174</t>
  </si>
  <si>
    <t>Транспортировка и размещение ТБО (Н. Уренгой)</t>
  </si>
  <si>
    <t>Транспортировка и размещение ТБО (Коротчаево)</t>
  </si>
  <si>
    <t>Облицовка цокольной части здания вокзал ст. Коротчаево</t>
  </si>
  <si>
    <t>Замена труб отопления с утеплением от котельной локомотивного депо до бани "Кедр" ст. Коротчаево</t>
  </si>
  <si>
    <t>Замена труб ХВС с установкой пожарных гидрантов от котельной локомотивного депо до бани "Кедр".ст. Коротчаево</t>
  </si>
  <si>
    <t>Ремонт ванной комнаты с заменой труб и сантехники по ул. Звездная. Ст. Пангоды</t>
  </si>
  <si>
    <t>Ремонт кровли в локомотивном депо.ст. Надым-Пристань</t>
  </si>
  <si>
    <t>Транспортировка и размещение ТБО на ст. Пангоды</t>
  </si>
  <si>
    <t>Транспортировка и размещение ТБО на ст. Надым-Пристань</t>
  </si>
  <si>
    <t xml:space="preserve">Дезинсекция и дератизация </t>
  </si>
  <si>
    <t>Сервисное обслуживание коммерческих узлов учета теплоэнергии</t>
  </si>
  <si>
    <t>Поверка коммерческих узлов учета теплоэнергии</t>
  </si>
  <si>
    <t>Сервисное обслуживание коммерческих узлов учета теплоэнергии на МФВ</t>
  </si>
  <si>
    <t>Сервисное обслуживание коммерческих узлов учета теплоэнергии на ст. Надым</t>
  </si>
  <si>
    <t>Коммунальные услуги и обслуживание общедомового имущества</t>
  </si>
  <si>
    <t>Выполнение монтажных и пусконаладочных работ</t>
  </si>
  <si>
    <t>Поставка питьевой воды</t>
  </si>
  <si>
    <t>Аренда жилых помещений</t>
  </si>
  <si>
    <t>Замена пластиковых окон</t>
  </si>
  <si>
    <t>Обслуживание кондиционеров и холодильников.</t>
  </si>
  <si>
    <t>Промывка, опрессовка теплосетей и теплотрасс ст. Новый Уренгой, ст. Коротчаево</t>
  </si>
  <si>
    <t>Теплоэнергия, горячее водоснабжение МФВ</t>
  </si>
  <si>
    <t>гКал/м3</t>
  </si>
  <si>
    <t>233 / 113</t>
  </si>
  <si>
    <t>2581 /1200</t>
  </si>
  <si>
    <t>Водоснабжение, водоотведение МФВ</t>
  </si>
  <si>
    <t>м3/час</t>
  </si>
  <si>
    <t>113 / 356</t>
  </si>
  <si>
    <t>334 / 59,27</t>
  </si>
  <si>
    <t>Дезинсекция и дератизация МФВ</t>
  </si>
  <si>
    <t>Картриджи для билето-печатающих машин</t>
  </si>
  <si>
    <t>Смарт-карты для автоматических камер хранения</t>
  </si>
  <si>
    <t>Разработка плана обеспечения транспортной безопасности МФВ</t>
  </si>
  <si>
    <t>Оказание услуг по заправке картриджей</t>
  </si>
  <si>
    <t>Текущий ремонт МФВ</t>
  </si>
  <si>
    <t>Поверка приборов учета тепла, расходомеров, монометров</t>
  </si>
  <si>
    <t>Повышение квалификации работников</t>
  </si>
  <si>
    <t>Прохождение послерейсовой или послесменной алкометрии</t>
  </si>
  <si>
    <t>Прохождение предварительных и периодических медосмотров</t>
  </si>
  <si>
    <t>Проведение предрейсовых (послерейсовых) медосмотров</t>
  </si>
  <si>
    <t>Проведение предварительных и периодических медосмотров</t>
  </si>
  <si>
    <t>Проведение периодических медосмотров</t>
  </si>
  <si>
    <t>Обучение в сфере высшего просфессионального образования</t>
  </si>
  <si>
    <t>Канцелярские товары</t>
  </si>
  <si>
    <t>Подарки новогодние детские</t>
  </si>
  <si>
    <t>Оказание услуг по обеспечению транспортной безопасности на объектах транспортной инфраструктуры вокзал Коротчаево</t>
  </si>
  <si>
    <t xml:space="preserve">1 КВАРТАЛ </t>
  </si>
  <si>
    <t>Услуги телефонной связи и интернета МФВ</t>
  </si>
  <si>
    <t>Ремонт и ТО ККМ МФВ</t>
  </si>
  <si>
    <t>Инкассация, пересчет и зачисление на счет наличных денег МФВ</t>
  </si>
  <si>
    <t>Технологическое обслуживание терминального оборудования АСУ "Экспресс" МФВ</t>
  </si>
  <si>
    <t>Предоставление канала связи сети интернет (резервный канал) МФВ</t>
  </si>
  <si>
    <t>Шифрование данных МФВ</t>
  </si>
  <si>
    <t>Стирка белья МФВ</t>
  </si>
  <si>
    <t xml:space="preserve">Весы крановые </t>
  </si>
  <si>
    <t>Топливо газообразное</t>
  </si>
  <si>
    <t>53.10</t>
  </si>
  <si>
    <t>46.22</t>
  </si>
  <si>
    <t>55.10</t>
  </si>
  <si>
    <t>80.20</t>
  </si>
  <si>
    <t>80.10</t>
  </si>
  <si>
    <t>80.10.1</t>
  </si>
  <si>
    <t>26.51.70</t>
  </si>
  <si>
    <t>38.12</t>
  </si>
  <si>
    <t>38.12.12</t>
  </si>
  <si>
    <t>71.12.40</t>
  </si>
  <si>
    <t>73.11</t>
  </si>
  <si>
    <t>73.11.11</t>
  </si>
  <si>
    <t>93.06</t>
  </si>
  <si>
    <t>82.11</t>
  </si>
  <si>
    <t>25.72.12</t>
  </si>
  <si>
    <t>46.74</t>
  </si>
  <si>
    <t>33.12</t>
  </si>
  <si>
    <t>1.12</t>
  </si>
  <si>
    <t>30.20</t>
  </si>
  <si>
    <t>30.20.9</t>
  </si>
  <si>
    <t>28.22.1</t>
  </si>
  <si>
    <t>30.20.4</t>
  </si>
  <si>
    <t>46.71</t>
  </si>
  <si>
    <t>05.10.1</t>
  </si>
  <si>
    <t>77.39.19</t>
  </si>
  <si>
    <t>45.20.1</t>
  </si>
  <si>
    <t>65.12.21</t>
  </si>
  <si>
    <t>65.12</t>
  </si>
  <si>
    <t>1.13</t>
  </si>
  <si>
    <t>1.14</t>
  </si>
  <si>
    <t>1.17</t>
  </si>
  <si>
    <t>1.18</t>
  </si>
  <si>
    <t>1.20</t>
  </si>
  <si>
    <t>1.24</t>
  </si>
  <si>
    <t>1.28</t>
  </si>
  <si>
    <t>1.30</t>
  </si>
  <si>
    <t>1.31</t>
  </si>
  <si>
    <t>1.33</t>
  </si>
  <si>
    <t>1.34</t>
  </si>
  <si>
    <t>1.35</t>
  </si>
  <si>
    <t>1.36</t>
  </si>
  <si>
    <t>1.37</t>
  </si>
  <si>
    <t>1.38</t>
  </si>
  <si>
    <t>1.39</t>
  </si>
  <si>
    <t>1.40</t>
  </si>
  <si>
    <t>1.42</t>
  </si>
  <si>
    <t>1.43</t>
  </si>
  <si>
    <t>1.45</t>
  </si>
  <si>
    <t>1.46</t>
  </si>
  <si>
    <t>1.48</t>
  </si>
  <si>
    <t>1.49</t>
  </si>
  <si>
    <t>1.50</t>
  </si>
  <si>
    <t>1.51</t>
  </si>
  <si>
    <t>1.52</t>
  </si>
  <si>
    <t>1.55</t>
  </si>
  <si>
    <t>1.56</t>
  </si>
  <si>
    <t>1.61</t>
  </si>
  <si>
    <t>1.62</t>
  </si>
  <si>
    <t>1.63</t>
  </si>
  <si>
    <t>1.64</t>
  </si>
  <si>
    <t>1.65</t>
  </si>
  <si>
    <t>1.66</t>
  </si>
  <si>
    <t>1.68</t>
  </si>
  <si>
    <t>1.69</t>
  </si>
  <si>
    <t>1.70</t>
  </si>
  <si>
    <t>1.71</t>
  </si>
  <si>
    <t>1.72</t>
  </si>
  <si>
    <t>1.73</t>
  </si>
  <si>
    <t>1.74</t>
  </si>
  <si>
    <t>1.75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</si>
  <si>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</si>
  <si>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</si>
  <si>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</si>
  <si>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</si>
  <si>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</si>
  <si>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</si>
  <si>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</si>
  <si>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</si>
  <si>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</si>
  <si>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</si>
  <si>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</si>
  <si>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</si>
  <si>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</si>
  <si>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</si>
  <si>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</si>
  <si>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</si>
  <si>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</si>
  <si>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</si>
  <si>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</si>
  <si>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</si>
  <si>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</si>
  <si>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</si>
  <si>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</si>
  <si>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</si>
  <si>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</si>
  <si>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</si>
  <si>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</si>
  <si>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</si>
  <si>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</si>
  <si>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</si>
  <si>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</si>
  <si>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</si>
  <si>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</si>
  <si>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</si>
  <si>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</si>
  <si>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</si>
  <si>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</si>
  <si>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</si>
  <si>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</si>
  <si>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</si>
  <si>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</si>
  <si>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</si>
  <si>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</si>
  <si>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</si>
  <si>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</si>
  <si>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</si>
  <si>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</si>
  <si>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</si>
  <si>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1.127</t>
  </si>
  <si>
    <t>1.128</t>
  </si>
  <si>
    <t>1.129</t>
  </si>
  <si>
    <t>1.130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</si>
  <si>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</si>
  <si>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</si>
  <si>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</si>
  <si>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</si>
  <si>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</si>
  <si>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</si>
  <si>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</si>
  <si>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</si>
  <si>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1.140</t>
  </si>
  <si>
    <t>1.141</t>
  </si>
  <si>
    <t>1.143</t>
  </si>
  <si>
    <t>1.144</t>
  </si>
  <si>
    <t>1.145</t>
  </si>
  <si>
    <t>1.146</t>
  </si>
  <si>
    <t>1.147</t>
  </si>
  <si>
    <t>1.148</t>
  </si>
  <si>
    <t>1.149</t>
  </si>
  <si>
    <t>1.151</t>
  </si>
  <si>
    <t>1.157</t>
  </si>
  <si>
    <t>1.158</t>
  </si>
  <si>
    <t>1.175</t>
  </si>
  <si>
    <t>1.176</t>
  </si>
  <si>
    <t>1.177</t>
  </si>
  <si>
    <t>1.178</t>
  </si>
  <si>
    <t>1.179</t>
  </si>
  <si>
    <t>1.180</t>
  </si>
  <si>
    <t>1.181</t>
  </si>
  <si>
    <t>1.182</t>
  </si>
  <si>
    <t>1.183</t>
  </si>
  <si>
    <t>1.184</t>
  </si>
  <si>
    <t>1.186</t>
  </si>
  <si>
    <t>1.187</t>
  </si>
  <si>
    <t>1.188</t>
  </si>
  <si>
    <t>1.189</t>
  </si>
  <si>
    <t>1.190</t>
  </si>
  <si>
    <t>1.191</t>
  </si>
  <si>
    <t>1.192</t>
  </si>
  <si>
    <t>2.30</t>
  </si>
  <si>
    <t>2.32</t>
  </si>
  <si>
    <t>2.39</t>
  </si>
  <si>
    <t>2.62</t>
  </si>
  <si>
    <t>2.63</t>
  </si>
  <si>
    <t>2.64</t>
  </si>
  <si>
    <t>2.65</t>
  </si>
  <si>
    <t>2.66</t>
  </si>
  <si>
    <t>3.58</t>
  </si>
  <si>
    <t>3.59</t>
  </si>
  <si>
    <t>4.30</t>
  </si>
  <si>
    <t>4.31</t>
  </si>
  <si>
    <t>4.32</t>
  </si>
  <si>
    <t>4.33</t>
  </si>
  <si>
    <t>4.34</t>
  </si>
  <si>
    <t>4.35</t>
  </si>
  <si>
    <t>1.193</t>
  </si>
  <si>
    <t>1.194</t>
  </si>
  <si>
    <t>1.195</t>
  </si>
  <si>
    <t>1.196</t>
  </si>
  <si>
    <t>1.197</t>
  </si>
  <si>
    <t>1.198</t>
  </si>
  <si>
    <t>1.199</t>
  </si>
  <si>
    <t>1.200</t>
  </si>
  <si>
    <t>1.201</t>
  </si>
  <si>
    <t>36.00.11</t>
  </si>
  <si>
    <t>49.41.20</t>
  </si>
  <si>
    <t>49.41.3</t>
  </si>
  <si>
    <t>43.22</t>
  </si>
  <si>
    <t>43.21.10</t>
  </si>
  <si>
    <t>26.51.43</t>
  </si>
  <si>
    <t>28.25.12</t>
  </si>
  <si>
    <t>84.25.19</t>
  </si>
  <si>
    <t>84.25</t>
  </si>
  <si>
    <t>84.22.12</t>
  </si>
  <si>
    <t>84.22</t>
  </si>
  <si>
    <t xml:space="preserve">Проведение производственного экологического  контроля </t>
  </si>
  <si>
    <t>71.20.19</t>
  </si>
  <si>
    <t>71.20.11</t>
  </si>
  <si>
    <t>38.21</t>
  </si>
  <si>
    <t>38.21             38.22</t>
  </si>
  <si>
    <t>39.00.23</t>
  </si>
  <si>
    <t>39.00</t>
  </si>
  <si>
    <t>14.12                      15.20</t>
  </si>
  <si>
    <t>71.20.1</t>
  </si>
  <si>
    <t>61.10.3</t>
  </si>
  <si>
    <t>61.10.4</t>
  </si>
  <si>
    <t>62.03</t>
  </si>
  <si>
    <t>62.02.1</t>
  </si>
  <si>
    <t>61.90.10</t>
  </si>
  <si>
    <t>95.11</t>
  </si>
  <si>
    <t>71.20.12</t>
  </si>
  <si>
    <t>96.01</t>
  </si>
  <si>
    <t>33.12.11</t>
  </si>
  <si>
    <t>68.20</t>
  </si>
  <si>
    <t>68.20.11</t>
  </si>
  <si>
    <t>35.30</t>
  </si>
  <si>
    <t>35.30.11</t>
  </si>
  <si>
    <t>36.00</t>
  </si>
  <si>
    <t>36.00.20</t>
  </si>
  <si>
    <t>37.00</t>
  </si>
  <si>
    <t>38.21.10</t>
  </si>
  <si>
    <t>37.00.10</t>
  </si>
  <si>
    <t>81.29</t>
  </si>
  <si>
    <t>43.22.12</t>
  </si>
  <si>
    <t>Коммунальные услуги (пр-кт. Ленинградский, ул. 26 съезда КПСС)</t>
  </si>
  <si>
    <t>68.32</t>
  </si>
  <si>
    <t>68.32.11</t>
  </si>
  <si>
    <t>43.32.10</t>
  </si>
  <si>
    <t>43.32</t>
  </si>
  <si>
    <t>43.33</t>
  </si>
  <si>
    <t>43.91.19</t>
  </si>
  <si>
    <t>43.91</t>
  </si>
  <si>
    <t>61.10</t>
  </si>
  <si>
    <t>61.10.11                61.10.30</t>
  </si>
  <si>
    <t>64.19</t>
  </si>
  <si>
    <t>82.91.12</t>
  </si>
  <si>
    <t>61.10.2</t>
  </si>
  <si>
    <t>46.49.21</t>
  </si>
  <si>
    <t>46.49</t>
  </si>
  <si>
    <t>85.22</t>
  </si>
  <si>
    <t>85.42.19</t>
  </si>
  <si>
    <t>85.42</t>
  </si>
  <si>
    <t>86.10</t>
  </si>
  <si>
    <t>86.10.1</t>
  </si>
  <si>
    <t>46.43</t>
  </si>
  <si>
    <t>45.31</t>
  </si>
  <si>
    <t>21.20.24</t>
  </si>
  <si>
    <t>46.46</t>
  </si>
  <si>
    <t>28.29.31</t>
  </si>
  <si>
    <t>25.93.11</t>
  </si>
  <si>
    <t>29.3</t>
  </si>
  <si>
    <t>45.31.1</t>
  </si>
  <si>
    <t>25.72.14</t>
  </si>
  <si>
    <t>28.29.22</t>
  </si>
  <si>
    <t>25.73</t>
  </si>
  <si>
    <t>27.3</t>
  </si>
  <si>
    <t>19.20.21</t>
  </si>
  <si>
    <t>46.71.2</t>
  </si>
  <si>
    <t>19.20.29</t>
  </si>
  <si>
    <t>46.66</t>
  </si>
  <si>
    <t>28.23.2</t>
  </si>
  <si>
    <t>46.73</t>
  </si>
  <si>
    <t>17.23.1</t>
  </si>
  <si>
    <t>25.94</t>
  </si>
  <si>
    <t>46.65</t>
  </si>
  <si>
    <t>28.23.1</t>
  </si>
  <si>
    <t>46.51</t>
  </si>
  <si>
    <t>16.10.2</t>
  </si>
  <si>
    <t>46.73.2</t>
  </si>
  <si>
    <t>13.92.12</t>
  </si>
  <si>
    <t>46.41</t>
  </si>
  <si>
    <t>46.72</t>
  </si>
  <si>
    <t>26.51.20</t>
  </si>
  <si>
    <t>22.23.12            23.42.10</t>
  </si>
  <si>
    <t>46.73.3</t>
  </si>
  <si>
    <t>26.12.30</t>
  </si>
  <si>
    <t>46.52</t>
  </si>
  <si>
    <t>20.14.2</t>
  </si>
  <si>
    <t>19.20.3</t>
  </si>
  <si>
    <t>27.11</t>
  </si>
  <si>
    <t>22.11.1</t>
  </si>
  <si>
    <t>16.10.3</t>
  </si>
  <si>
    <t>74.90</t>
  </si>
  <si>
    <t>08.12.12</t>
  </si>
  <si>
    <t>27.51</t>
  </si>
  <si>
    <t>28.24.11</t>
  </si>
  <si>
    <t>27.90</t>
  </si>
  <si>
    <t>81.30</t>
  </si>
  <si>
    <t>41.20.10</t>
  </si>
  <si>
    <t>71.12.35</t>
  </si>
  <si>
    <t>29.10.30</t>
  </si>
  <si>
    <t>45.11</t>
  </si>
  <si>
    <t>24.10</t>
  </si>
  <si>
    <t>49.41</t>
  </si>
  <si>
    <t>42.21.12</t>
  </si>
  <si>
    <t>41.10.10</t>
  </si>
  <si>
    <t>41.10</t>
  </si>
  <si>
    <t>46.36                     46.49</t>
  </si>
  <si>
    <t>28.13.25</t>
  </si>
  <si>
    <t>33.12.15</t>
  </si>
  <si>
    <t>71.20.13</t>
  </si>
  <si>
    <t>28.11</t>
  </si>
  <si>
    <t>28.11.13.</t>
  </si>
  <si>
    <t>Обслуживание бортовых контроллеров GSM-Глонасс/GPS</t>
  </si>
  <si>
    <t>26.40.43</t>
  </si>
  <si>
    <t>36</t>
  </si>
  <si>
    <t>84.24.11</t>
  </si>
  <si>
    <t>84.24</t>
  </si>
  <si>
    <t>17.22</t>
  </si>
  <si>
    <t>28.12.13</t>
  </si>
  <si>
    <t>Цифровой многоканальный регистратор переговоров марки «Градиент-12СН-8»</t>
  </si>
  <si>
    <t xml:space="preserve">Автобус на 31 посадочное место </t>
  </si>
  <si>
    <t xml:space="preserve">Автомобиль микроавтобус </t>
  </si>
  <si>
    <t>28.99.31</t>
  </si>
  <si>
    <t>26.20.13</t>
  </si>
  <si>
    <t>26.51.10</t>
  </si>
  <si>
    <t>28.22.11</t>
  </si>
  <si>
    <t>1.202</t>
  </si>
  <si>
    <t>Техническое обслуживание и ремонт интегрированной системы безопасности Многофункционального вокзала в г. Новый Уренгой</t>
  </si>
  <si>
    <t>Согласно перечню</t>
  </si>
  <si>
    <t>47.19</t>
  </si>
  <si>
    <t>32.30.1</t>
  </si>
  <si>
    <t>1.203</t>
  </si>
  <si>
    <t>Поставка спортивного инвентаря</t>
  </si>
  <si>
    <t>Ремонт секций радиаторов</t>
  </si>
  <si>
    <t>33.12.2</t>
  </si>
  <si>
    <t>1.204</t>
  </si>
  <si>
    <t>Ремонт тепловоза ТГК-2 с продлением срока службы</t>
  </si>
  <si>
    <t>30.20.91</t>
  </si>
  <si>
    <t>1.205</t>
  </si>
  <si>
    <t>Оказание услуг специализированным автотранспортом</t>
  </si>
  <si>
    <t xml:space="preserve">Оказание транспортных услуг </t>
  </si>
  <si>
    <t xml:space="preserve">58.19              </t>
  </si>
  <si>
    <t xml:space="preserve">58.19.1                               </t>
  </si>
  <si>
    <t>Поставка тепловой энергии на объект "Ремонтно-механические мастерские с пристроем" на ст. Ягельная</t>
  </si>
  <si>
    <t>Поставка тепловой энергии на объекты ОАО "ЯЖДК" в поселке Старый Надым</t>
  </si>
  <si>
    <t>Выполнение работ по теме "Система рекламационной работы грузовых вагонов ОАО "ЯЖДК"</t>
  </si>
  <si>
    <t>Выполнение работ по теме "Разработка модуля запрета на корректировку и  удаление документов, участвующих в финансовых расчетах"</t>
  </si>
  <si>
    <t>Аренда имущества в пос. Старый Надым</t>
  </si>
  <si>
    <t>Водоснабжение Новый Уренгой</t>
  </si>
  <si>
    <t>Отпуск воды на объектах в пос. Старый Надым</t>
  </si>
  <si>
    <t>Оказание услуг по независимой строительно-технической экспертизе объектов недвижимого имущества</t>
  </si>
  <si>
    <t>1.4</t>
  </si>
  <si>
    <t>1.21</t>
  </si>
  <si>
    <t>1.26</t>
  </si>
  <si>
    <t>1.47</t>
  </si>
  <si>
    <t>1.67</t>
  </si>
  <si>
    <t>1.125</t>
  </si>
  <si>
    <t>1.126</t>
  </si>
  <si>
    <t>1.131</t>
  </si>
  <si>
    <t>1.142</t>
  </si>
  <si>
    <t>1.166</t>
  </si>
  <si>
    <t>1.206</t>
  </si>
  <si>
    <t>1.207</t>
  </si>
  <si>
    <t>1.208</t>
  </si>
  <si>
    <t>3.1</t>
  </si>
  <si>
    <t>3.16</t>
  </si>
  <si>
    <t>68.20.12</t>
  </si>
  <si>
    <t>26.30.23</t>
  </si>
  <si>
    <t>80.10.12</t>
  </si>
  <si>
    <t>96.01.19</t>
  </si>
  <si>
    <t>43.33.1</t>
  </si>
  <si>
    <t>43.31.10 43.32.10</t>
  </si>
  <si>
    <t>43.3</t>
  </si>
  <si>
    <t>27.20.2</t>
  </si>
  <si>
    <t xml:space="preserve">17.23.1                      22.29.22                 </t>
  </si>
  <si>
    <t>20.30.1</t>
  </si>
  <si>
    <t>23.20.1 16.10.2</t>
  </si>
  <si>
    <t>31.01.1</t>
  </si>
  <si>
    <t>Изделия крепежные и винты крепежные</t>
  </si>
  <si>
    <r>
      <t xml:space="preserve">24.10 </t>
    </r>
    <r>
      <rPr>
        <sz val="8"/>
        <rFont val="Times New Roman"/>
        <family val="1"/>
        <charset val="204"/>
      </rPr>
      <t>(кроме 24.10.7)</t>
    </r>
  </si>
  <si>
    <t>26.20.11</t>
  </si>
  <si>
    <t>58.19.1</t>
  </si>
  <si>
    <t xml:space="preserve">Путевое оборудование и устройства и их части </t>
  </si>
  <si>
    <t>16.21.1 25.94 25.93.14 28.24.11</t>
  </si>
  <si>
    <t>Древесина, профилированная по любой из кромок или пластей; шерсть древесная; мука древесная; щепа или стружка древесная</t>
  </si>
  <si>
    <t>22.21 22.23 23.12 23.2 23.31 23.32</t>
  </si>
  <si>
    <t>28.92.6</t>
  </si>
  <si>
    <t xml:space="preserve">17.23.1                      22.29.22              </t>
  </si>
  <si>
    <t xml:space="preserve">17.23.1                      22.29.22                </t>
  </si>
  <si>
    <t>10.82                       17.23.1</t>
  </si>
  <si>
    <t>1.185</t>
  </si>
  <si>
    <t>ИНН /КПП</t>
  </si>
  <si>
    <t>8904042048 / 890401001</t>
  </si>
  <si>
    <t xml:space="preserve">Приобретение нормативной литературы </t>
  </si>
  <si>
    <t>1.209</t>
  </si>
  <si>
    <t>1.210</t>
  </si>
  <si>
    <t>Оказание услуг по аренде спортивного зала</t>
  </si>
  <si>
    <t>Оказание услуг по ремонту деталей грузовых вагонов</t>
  </si>
  <si>
    <t>1.211</t>
  </si>
  <si>
    <t>Аренда имущества и оказания услуг в пос.Старый Надым</t>
  </si>
  <si>
    <t>1.212</t>
  </si>
  <si>
    <t>Оказание платных образовательных услуг</t>
  </si>
  <si>
    <t xml:space="preserve">             План закупки товаров, работ и услуг на 2017 год</t>
  </si>
  <si>
    <t>68.20.1</t>
  </si>
  <si>
    <t>Оказание услуг по сбору, транспортированю и размещению отходов производства и потребления IV-Vкласса опасности на полигоне МФВ</t>
  </si>
  <si>
    <t>АО "ЯЖДК"</t>
  </si>
  <si>
    <t>Поставка запасных частей для тепловоза ТГК-2 №7016</t>
  </si>
  <si>
    <t>1.213</t>
  </si>
  <si>
    <t>1.214</t>
  </si>
  <si>
    <t>1.215</t>
  </si>
  <si>
    <t>1.216</t>
  </si>
  <si>
    <t>1.217</t>
  </si>
  <si>
    <t>1.218</t>
  </si>
  <si>
    <t>Оказание услуг по повышению квалификации сотрудников</t>
  </si>
  <si>
    <t>Поставка тормозных башмаков</t>
  </si>
  <si>
    <t>Поставка быстросборных шатров</t>
  </si>
  <si>
    <t>Поставка материалов для ремонта конторы Путьрем</t>
  </si>
  <si>
    <t>Поставка хозяйственных товаров, чистящих и моющих средств</t>
  </si>
  <si>
    <t>Поставка рельс Р50</t>
  </si>
  <si>
    <t>Поставка тента для укрытия от осадков</t>
  </si>
  <si>
    <t>Приложение №1</t>
  </si>
  <si>
    <t>1.219</t>
  </si>
  <si>
    <t>1.220</t>
  </si>
  <si>
    <t>1.221</t>
  </si>
  <si>
    <t>1.222</t>
  </si>
  <si>
    <t>Оказание платных образовательных услуг по дополнительной профессиональной программе профессиональной переподготовки</t>
  </si>
  <si>
    <t>Договор поставки сантехнических товаров</t>
  </si>
  <si>
    <t>Договор розничной продажи строительных материалов</t>
  </si>
  <si>
    <t>Аккумуляторы для локомотивов</t>
  </si>
  <si>
    <t>2.67</t>
  </si>
  <si>
    <t>2.68</t>
  </si>
  <si>
    <t>2.69</t>
  </si>
  <si>
    <t>2.70</t>
  </si>
  <si>
    <t>2.71</t>
  </si>
  <si>
    <t>2.72</t>
  </si>
  <si>
    <t>Предоставление доступа к сети интернет</t>
  </si>
  <si>
    <t>Оказание жилищно-коммунальных услуг</t>
  </si>
  <si>
    <t>Оказание услуг по профессиональному образованию</t>
  </si>
  <si>
    <t xml:space="preserve">Аренда земельного участка </t>
  </si>
  <si>
    <t>Поставка запасных частей для выполнения текущего отцепочного ремонта</t>
  </si>
  <si>
    <t>Поставка нефтепродуктов через автозаправочные станции (АЗС)</t>
  </si>
  <si>
    <t>к приказу от  "07" апреля 2017г.</t>
  </si>
  <si>
    <t xml:space="preserve">№     462/СОЗ   </t>
  </si>
  <si>
    <t>2.73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</si>
</sst>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#,##0.000"/>
    <numFmt numFmtId="167" formatCode="_-* #,##0.0_р_._-;\-* #,##0.0_р_._-;_-* &quot;-&quot;?_р_._-;_-@_-"/>
    <numFmt numFmtId="168" formatCode="_(* #,##0.0_);_(* \(#,##0.0\);_(* &quot;-&quot;??_);_(@_)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00000"/>
  </numFmts>
  <fonts count="3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Helv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8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10" fillId="0" borderId="0"/>
    <xf numFmtId="0" fontId="1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3" fillId="0" borderId="1">
      <alignment horizontal="center" vertical="top" wrapText="1"/>
    </xf>
    <xf numFmtId="0" fontId="10" fillId="0" borderId="0"/>
    <xf numFmtId="0" fontId="10" fillId="0" borderId="0"/>
    <xf numFmtId="0" fontId="14" fillId="0" borderId="10" applyBorder="0" applyAlignment="0">
      <alignment horizontal="left" wrapText="1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8" fillId="0" borderId="0"/>
    <xf numFmtId="0" fontId="5" fillId="0" borderId="0"/>
    <xf numFmtId="0" fontId="28" fillId="0" borderId="0"/>
    <xf numFmtId="0" fontId="29" fillId="0" borderId="0"/>
    <xf numFmtId="0" fontId="14" fillId="0" borderId="0"/>
    <xf numFmtId="0" fontId="29" fillId="0" borderId="0"/>
    <xf numFmtId="0" fontId="5" fillId="0" borderId="0"/>
    <xf numFmtId="0" fontId="28" fillId="0" borderId="0"/>
    <xf numFmtId="4" fontId="30" fillId="0" borderId="0">
      <alignment vertical="center"/>
    </xf>
    <xf numFmtId="0" fontId="28" fillId="0" borderId="0"/>
    <xf numFmtId="0" fontId="29" fillId="0" borderId="0"/>
    <xf numFmtId="0" fontId="8" fillId="0" borderId="0"/>
    <xf numFmtId="0" fontId="14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29" fillId="0" borderId="0"/>
    <xf numFmtId="0" fontId="31" fillId="4" borderId="0">
      <alignment horizontal="center" vertical="top"/>
    </xf>
    <xf numFmtId="0" fontId="32" fillId="5" borderId="0">
      <alignment horizontal="center" vertical="top"/>
    </xf>
    <xf numFmtId="0" fontId="32" fillId="6" borderId="0">
      <alignment horizontal="left" vertical="top"/>
    </xf>
    <xf numFmtId="0" fontId="32" fillId="4" borderId="0">
      <alignment horizontal="left" vertical="top"/>
    </xf>
    <xf numFmtId="0" fontId="33" fillId="4" borderId="0">
      <alignment horizontal="left" vertical="top"/>
    </xf>
    <xf numFmtId="0" fontId="34" fillId="4" borderId="0">
      <alignment horizontal="left" vertical="top"/>
    </xf>
    <xf numFmtId="0" fontId="33" fillId="4" borderId="0">
      <alignment horizontal="center" vertical="top"/>
    </xf>
    <xf numFmtId="0" fontId="33" fillId="4" borderId="0">
      <alignment horizontal="left" vertical="top"/>
    </xf>
    <xf numFmtId="4" fontId="35" fillId="3" borderId="11" applyNumberFormat="0" applyProtection="0">
      <alignment vertical="center"/>
    </xf>
    <xf numFmtId="164" fontId="36" fillId="0" borderId="0">
      <alignment horizontal="left" indent="1"/>
    </xf>
    <xf numFmtId="0" fontId="10" fillId="0" borderId="0"/>
    <xf numFmtId="0" fontId="5" fillId="0" borderId="0"/>
    <xf numFmtId="0" fontId="10" fillId="0" borderId="0"/>
    <xf numFmtId="0" fontId="10" fillId="0" borderId="0"/>
    <xf numFmtId="0" fontId="16" fillId="0" borderId="0"/>
    <xf numFmtId="0" fontId="25" fillId="0" borderId="0"/>
    <xf numFmtId="0" fontId="2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116">
    <xf numFmtId="0" fontId="0" fillId="0" borderId="0" xfId="0"/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1" fillId="2" borderId="0" xfId="0" applyFont="1" applyFill="1"/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2" borderId="0" xfId="0" applyFont="1" applyFill="1"/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9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2" fillId="2" borderId="1" xfId="1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20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1" xfId="14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4" fontId="18" fillId="2" borderId="1" xfId="0" applyNumberFormat="1" applyFont="1" applyFill="1" applyBorder="1" applyAlignment="1">
      <alignment horizontal="center" vertical="center"/>
    </xf>
    <xf numFmtId="0" fontId="2" fillId="2" borderId="1" xfId="14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26" fillId="2" borderId="0" xfId="0" applyFont="1" applyFill="1"/>
    <xf numFmtId="166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" fontId="2" fillId="2" borderId="1" xfId="11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37" fillId="2" borderId="0" xfId="5" applyFont="1" applyFill="1" applyBorder="1" applyAlignment="1" applyProtection="1">
      <alignment horizontal="center" vertical="center"/>
    </xf>
    <xf numFmtId="0" fontId="27" fillId="2" borderId="0" xfId="0" applyFont="1" applyFill="1"/>
    <xf numFmtId="4" fontId="22" fillId="2" borderId="1" xfId="11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 wrapText="1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164" fontId="2" fillId="2" borderId="1" xfId="1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9" fillId="2" borderId="0" xfId="0" applyFont="1" applyFill="1" applyAlignment="1">
      <alignment vertical="center"/>
    </xf>
    <xf numFmtId="167" fontId="9" fillId="2" borderId="0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vertical="center" wrapText="1"/>
    </xf>
    <xf numFmtId="0" fontId="2" fillId="2" borderId="1" xfId="63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distributed" wrapText="1"/>
    </xf>
    <xf numFmtId="0" fontId="1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24" fillId="2" borderId="0" xfId="5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14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73" fontId="2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78">
    <cellStyle name="]_x000d__x000a_Zoomed=1_x000d__x000a_Row=0_x000d__x000a_Column=0_x000d__x000a_Height=0_x000d__x000a_Width=0_x000d__x000a_FontName=FoxFont_x000d__x000a_FontStyle=0_x000d__x000a_FontSize=9_x000d__x000a_PrtFontName=FoxPrin" xfId="28"/>
    <cellStyle name="_~7107767" xfId="29"/>
    <cellStyle name="_~7107767_прил 2 (2008)" xfId="30"/>
    <cellStyle name="_1,3,4,5,7(1-2),8,10,11,12" xfId="31"/>
    <cellStyle name="_5,форма АТАБ, график снижения нагрузки," xfId="32"/>
    <cellStyle name="_Книга1" xfId="33"/>
    <cellStyle name="_Прил" xfId="34"/>
    <cellStyle name="_прил 2 (2008)" xfId="35"/>
    <cellStyle name="_Прил 4-5(потери)" xfId="36"/>
    <cellStyle name="_Прил 7 (акт снятия показ)" xfId="37"/>
    <cellStyle name="_Прил. 8 - Акт объемов" xfId="38"/>
    <cellStyle name="_Прил.10" xfId="39"/>
    <cellStyle name="_Прил_прил 2 (2008)" xfId="40"/>
    <cellStyle name="_Прил-9 (акт сверки)" xfId="41"/>
    <cellStyle name="_Приложения(отправка)" xfId="42"/>
    <cellStyle name="_Приложения(отправка)_прил 2 (2008)" xfId="43"/>
    <cellStyle name="_Пурнефтегаз Приложения к договору на 2007 г" xfId="44"/>
    <cellStyle name="_Пурнефтегаз Приложения к договору на 2007 г_прил 2 (2008)" xfId="45"/>
    <cellStyle name="AFE" xfId="46"/>
    <cellStyle name="Comma [0]_irl tel sep5" xfId="47"/>
    <cellStyle name="Comma_irl tel sep5" xfId="48"/>
    <cellStyle name="Currency [0]_irl tel sep5" xfId="49"/>
    <cellStyle name="Currency_irl tel sep5" xfId="50"/>
    <cellStyle name="Normal_irl tel sep5" xfId="51"/>
    <cellStyle name="normбlnм_laroux" xfId="52"/>
    <cellStyle name="S0" xfId="53"/>
    <cellStyle name="S1" xfId="54"/>
    <cellStyle name="S2" xfId="55"/>
    <cellStyle name="S3" xfId="56"/>
    <cellStyle name="S4" xfId="57"/>
    <cellStyle name="S5" xfId="58"/>
    <cellStyle name="S6" xfId="59"/>
    <cellStyle name="S7" xfId="60"/>
    <cellStyle name="SAPBEXaggDataEmph" xfId="61"/>
    <cellStyle name="Text" xfId="62"/>
    <cellStyle name="Гиперссылка" xfId="5" builtinId="8"/>
    <cellStyle name="Мой стиль" xfId="12"/>
    <cellStyle name="Обычный" xfId="0" builtinId="0"/>
    <cellStyle name="Обычный 10" xfId="63"/>
    <cellStyle name="Обычный 2" xfId="1"/>
    <cellStyle name="Обычный 2 2" xfId="4"/>
    <cellStyle name="Обычный 2 2 2" xfId="76"/>
    <cellStyle name="Обычный 2 3" xfId="7"/>
    <cellStyle name="Обычный 2 4" xfId="13"/>
    <cellStyle name="Обычный 2 5" xfId="64"/>
    <cellStyle name="Обычный 3" xfId="14"/>
    <cellStyle name="Обычный 4" xfId="8"/>
    <cellStyle name="Обычный 5" xfId="20"/>
    <cellStyle name="Обычный 5 2" xfId="22"/>
    <cellStyle name="Обычный 6" xfId="65"/>
    <cellStyle name="Обычный 7" xfId="66"/>
    <cellStyle name="Обычный 8" xfId="67"/>
    <cellStyle name="Обычный 9" xfId="68"/>
    <cellStyle name="Обычный 9 2" xfId="69"/>
    <cellStyle name="Обычный_НА УТВЕР испр услада" xfId="9"/>
    <cellStyle name="Обычный_произв. план 2007" xfId="3"/>
    <cellStyle name="Процентный 2" xfId="26"/>
    <cellStyle name="Процентный 3" xfId="27"/>
    <cellStyle name="Стиль 1" xfId="6"/>
    <cellStyle name="ТаблицаТекст" xfId="15"/>
    <cellStyle name="Тысячи [0]_Di9L0o5j31kGokzdMy2T4e8xw" xfId="70"/>
    <cellStyle name="Тысячи_Di9L0o5j31kGokzdMy2T4e8xw" xfId="71"/>
    <cellStyle name="Финансовый 10" xfId="72"/>
    <cellStyle name="Финансовый 2" xfId="2"/>
    <cellStyle name="Финансовый 2 2" xfId="11"/>
    <cellStyle name="Финансовый 2 2 2" xfId="16"/>
    <cellStyle name="Финансовый 2 2 3" xfId="77"/>
    <cellStyle name="Финансовый 2 3" xfId="73"/>
    <cellStyle name="Финансовый 3" xfId="10"/>
    <cellStyle name="Финансовый 3 2" xfId="17"/>
    <cellStyle name="Финансовый 3 3" xfId="18"/>
    <cellStyle name="Финансовый 4" xfId="19"/>
    <cellStyle name="Финансовый 5" xfId="25"/>
    <cellStyle name="Финансовый 6" xfId="24"/>
    <cellStyle name="Финансовый 6 2" xfId="74"/>
    <cellStyle name="Финансовый 7" xfId="23"/>
    <cellStyle name="Финансовый 8" xfId="21"/>
    <cellStyle name="Финансовый 9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5;&#1072;&#1076;&#1083;&#1077;&#1078;&#1085;&#1086;&#1089;&#1090;&#1100;%20&#1082;%20&#1057;&#1052;&#1080;&#1057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&#1086;&#1073;&#1097;&#1072;&#1103;%20&#1076;&#1083;&#1103;%20&#1101;&#1086;\&#1041;&#1070;&#1044;&#1046;&#1045;&#1058;%202009&#1075;\&#1044;&#1040;&#1053;&#1053;&#1067;&#1045;%20&#1057;&#1051;&#1059;&#1046;&#1041;\&#1055;&#1063;%20&#1073;&#1102;&#1076;&#1078;&#1077;&#1090;%202009\00&#1058;09_05_01000%20&#1086;&#1078;&#108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"/>
      <sheetName val="А"/>
      <sheetName val="Б"/>
      <sheetName val="В"/>
      <sheetName val="Г"/>
      <sheetName val="Д"/>
      <sheetName val="Ж"/>
      <sheetName val="З"/>
      <sheetName val="И"/>
      <sheetName val="К"/>
      <sheetName val="М"/>
      <sheetName val="Н"/>
      <sheetName val="О"/>
      <sheetName val="П"/>
      <sheetName val="Р"/>
      <sheetName val="С"/>
      <sheetName val="Т"/>
      <sheetName val="У"/>
      <sheetName val="Ф"/>
      <sheetName val="Ц"/>
      <sheetName val="Э"/>
      <sheetName val="Ш"/>
      <sheetName val="Я"/>
      <sheetName val="Бюджет ЯНАО"/>
      <sheetName val="Принадлежность к СМиСП"/>
    </sheetNames>
    <definedNames>
      <definedName name="Interest_Rate" refersTo="#ССЫЛКА!"/>
      <definedName name="Loan_Amount" refersTo="#ССЫЛКА!"/>
      <definedName name="Loan_Start" refersTo="#ССЫЛКА!"/>
      <definedName name="Loan_Years" refersTo="#ССЫЛКА!"/>
      <definedName name="Number_of_Payments" refersTo="#ССЫЛКА!"/>
      <definedName name="Values_Entered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писание"/>
      <sheetName val="Содержание"/>
      <sheetName val="Макро"/>
      <sheetName val="СБП"/>
      <sheetName val="СБПР"/>
      <sheetName val="СБМ"/>
      <sheetName val="СБЗ-Т"/>
      <sheetName val="СБЗ-И"/>
      <sheetName val="СБЗ-П"/>
      <sheetName val="СБЗ-В"/>
      <sheetName val="СБЗЗ"/>
      <sheetName val="СБДР"/>
      <sheetName val="СБКВ"/>
      <sheetName val="СБКЗ"/>
      <sheetName val="СБДК-Т"/>
      <sheetName val="СБДК-И"/>
      <sheetName val="СБДК-Н"/>
      <sheetName val="СБДК-В"/>
      <sheetName val="СБДДС"/>
      <sheetName val="СБДДС-П"/>
      <sheetName val="СПРБ"/>
      <sheetName val="Масте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r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26"/>
  <sheetViews>
    <sheetView tabSelected="1" topLeftCell="A253" zoomScale="75" zoomScaleNormal="75" workbookViewId="0">
      <selection activeCell="U267" sqref="U267"/>
    </sheetView>
  </sheetViews>
  <sheetFormatPr defaultColWidth="9.140625" defaultRowHeight="15.75" x14ac:dyDescent="0.25"/>
  <cols>
    <col min="1" max="1" width="6.7109375" style="16" customWidth="1"/>
    <col min="2" max="2" width="10.5703125" style="16" customWidth="1"/>
    <col min="3" max="3" width="9.7109375" style="16" customWidth="1"/>
    <col min="4" max="4" width="69.42578125" style="24" customWidth="1"/>
    <col min="5" max="5" width="12.7109375" style="37" customWidth="1"/>
    <col min="6" max="6" width="8.7109375" style="16" customWidth="1"/>
    <col min="7" max="7" width="10" style="16" customWidth="1"/>
    <col min="8" max="8" width="11.85546875" style="20" customWidth="1"/>
    <col min="9" max="9" width="17.140625" style="16" customWidth="1"/>
    <col min="10" max="10" width="19.140625" style="16" customWidth="1"/>
    <col min="11" max="11" width="15.85546875" style="16" customWidth="1"/>
    <col min="12" max="12" width="21" style="15" customWidth="1"/>
    <col min="13" max="13" width="17.5703125" style="16" customWidth="1"/>
    <col min="14" max="14" width="10.85546875" style="15" customWidth="1"/>
    <col min="15" max="15" width="12.5703125" style="16" customWidth="1"/>
    <col min="16" max="16384" width="9.140625" style="4"/>
  </cols>
  <sheetData>
    <row r="1" spans="1:15" ht="15.75" customHeight="1" x14ac:dyDescent="0.25">
      <c r="M1" s="109"/>
      <c r="N1" s="109"/>
      <c r="O1" s="109"/>
    </row>
    <row r="2" spans="1:15" ht="24" customHeight="1" x14ac:dyDescent="0.25">
      <c r="M2" s="109" t="s">
        <v>934</v>
      </c>
      <c r="N2" s="109"/>
      <c r="O2" s="109"/>
    </row>
    <row r="3" spans="1:15" ht="30" customHeight="1" x14ac:dyDescent="0.25">
      <c r="L3" s="88"/>
      <c r="M3" s="109" t="s">
        <v>955</v>
      </c>
      <c r="N3" s="109"/>
      <c r="O3" s="109"/>
    </row>
    <row r="4" spans="1:15" ht="24" customHeight="1" x14ac:dyDescent="0.25">
      <c r="M4" s="115" t="s">
        <v>956</v>
      </c>
      <c r="N4" s="115"/>
      <c r="O4" s="115"/>
    </row>
    <row r="5" spans="1:15" s="17" customFormat="1" ht="43.5" customHeight="1" x14ac:dyDescent="0.25">
      <c r="A5" s="114" t="s">
        <v>916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 s="17" customFormat="1" ht="15.75" customHeight="1" x14ac:dyDescent="0.25">
      <c r="A6" s="12"/>
      <c r="B6" s="16"/>
      <c r="C6" s="16"/>
      <c r="D6" s="24"/>
      <c r="E6" s="37"/>
      <c r="F6" s="16"/>
      <c r="G6" s="27"/>
      <c r="H6" s="27"/>
      <c r="I6" s="27"/>
      <c r="J6" s="27"/>
      <c r="K6" s="27"/>
      <c r="L6" s="27"/>
      <c r="M6" s="16"/>
      <c r="N6" s="15"/>
      <c r="O6" s="16"/>
    </row>
    <row r="7" spans="1:15" ht="18.75" customHeight="1" x14ac:dyDescent="0.3">
      <c r="A7" s="41"/>
      <c r="B7" s="8"/>
      <c r="C7" s="8"/>
      <c r="D7" s="42" t="s">
        <v>269</v>
      </c>
      <c r="E7" s="50"/>
      <c r="F7" s="113" t="s">
        <v>919</v>
      </c>
      <c r="G7" s="113"/>
      <c r="H7" s="113"/>
      <c r="I7" s="77"/>
      <c r="J7" s="77"/>
      <c r="K7" s="77"/>
      <c r="L7" s="29"/>
    </row>
    <row r="8" spans="1:15" ht="18.75" customHeight="1" x14ac:dyDescent="0.3">
      <c r="A8" s="41"/>
      <c r="B8" s="8"/>
      <c r="C8" s="8"/>
      <c r="D8" s="42" t="s">
        <v>270</v>
      </c>
      <c r="E8" s="4"/>
      <c r="F8" s="113" t="s">
        <v>268</v>
      </c>
      <c r="G8" s="113"/>
      <c r="H8" s="113"/>
      <c r="I8" s="113"/>
      <c r="J8" s="113"/>
      <c r="K8" s="113"/>
      <c r="L8" s="29"/>
    </row>
    <row r="9" spans="1:15" ht="18.75" customHeight="1" x14ac:dyDescent="0.3">
      <c r="A9" s="41"/>
      <c r="B9" s="8"/>
      <c r="C9" s="8"/>
      <c r="D9" s="42" t="s">
        <v>271</v>
      </c>
      <c r="E9" s="50"/>
      <c r="F9" s="113" t="s">
        <v>8</v>
      </c>
      <c r="G9" s="113"/>
      <c r="H9" s="113"/>
      <c r="I9" s="113"/>
      <c r="J9" s="113"/>
      <c r="K9" s="113"/>
      <c r="L9" s="29"/>
    </row>
    <row r="10" spans="1:15" ht="18.75" customHeight="1" x14ac:dyDescent="0.3">
      <c r="A10" s="41"/>
      <c r="B10" s="8"/>
      <c r="C10" s="8"/>
      <c r="D10" s="42" t="s">
        <v>272</v>
      </c>
      <c r="E10" s="51"/>
      <c r="F10" s="78" t="s">
        <v>9</v>
      </c>
      <c r="G10" s="77"/>
      <c r="H10" s="77"/>
      <c r="I10" s="77"/>
      <c r="J10" s="77"/>
      <c r="K10" s="77"/>
      <c r="L10" s="29"/>
    </row>
    <row r="11" spans="1:15" ht="18.75" customHeight="1" x14ac:dyDescent="0.3">
      <c r="A11" s="41"/>
      <c r="B11" s="8"/>
      <c r="C11" s="8"/>
      <c r="D11" s="42" t="s">
        <v>905</v>
      </c>
      <c r="E11" s="50"/>
      <c r="F11" s="113" t="s">
        <v>906</v>
      </c>
      <c r="G11" s="113"/>
      <c r="H11" s="113"/>
      <c r="I11" s="113"/>
      <c r="J11" s="77"/>
      <c r="K11" s="77"/>
      <c r="L11" s="29"/>
    </row>
    <row r="12" spans="1:15" ht="18.75" customHeight="1" x14ac:dyDescent="0.3">
      <c r="A12" s="41"/>
      <c r="B12" s="8"/>
      <c r="C12" s="8"/>
      <c r="D12" s="42"/>
      <c r="E12" s="50"/>
      <c r="F12" s="112"/>
      <c r="G12" s="112"/>
      <c r="H12" s="29"/>
      <c r="I12" s="29"/>
      <c r="J12" s="29"/>
      <c r="K12" s="29"/>
      <c r="L12" s="29"/>
    </row>
    <row r="13" spans="1:15" ht="18.75" customHeight="1" x14ac:dyDescent="0.25">
      <c r="A13" s="98" t="s">
        <v>0</v>
      </c>
      <c r="B13" s="99" t="s">
        <v>10</v>
      </c>
      <c r="C13" s="99" t="s">
        <v>11</v>
      </c>
      <c r="D13" s="100" t="s">
        <v>1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6" t="s">
        <v>12</v>
      </c>
      <c r="O13" s="98" t="s">
        <v>25</v>
      </c>
    </row>
    <row r="14" spans="1:15" ht="12.75" customHeight="1" x14ac:dyDescent="0.25">
      <c r="A14" s="98"/>
      <c r="B14" s="99"/>
      <c r="C14" s="99"/>
      <c r="D14" s="102" t="s">
        <v>2</v>
      </c>
      <c r="E14" s="104" t="s">
        <v>22</v>
      </c>
      <c r="F14" s="101" t="s">
        <v>3</v>
      </c>
      <c r="G14" s="101"/>
      <c r="H14" s="98" t="s">
        <v>21</v>
      </c>
      <c r="I14" s="98" t="s">
        <v>13</v>
      </c>
      <c r="J14" s="98"/>
      <c r="K14" s="98" t="s">
        <v>19</v>
      </c>
      <c r="L14" s="98" t="s">
        <v>4</v>
      </c>
      <c r="M14" s="98"/>
      <c r="N14" s="107"/>
      <c r="O14" s="98"/>
    </row>
    <row r="15" spans="1:15" ht="60" customHeight="1" x14ac:dyDescent="0.25">
      <c r="A15" s="98"/>
      <c r="B15" s="99"/>
      <c r="C15" s="99"/>
      <c r="D15" s="103"/>
      <c r="E15" s="105"/>
      <c r="F15" s="70" t="s">
        <v>14</v>
      </c>
      <c r="G15" s="70" t="s">
        <v>15</v>
      </c>
      <c r="H15" s="98"/>
      <c r="I15" s="69" t="s">
        <v>24</v>
      </c>
      <c r="J15" s="70" t="s">
        <v>15</v>
      </c>
      <c r="K15" s="98"/>
      <c r="L15" s="70" t="s">
        <v>20</v>
      </c>
      <c r="M15" s="70" t="s">
        <v>16</v>
      </c>
      <c r="N15" s="108"/>
      <c r="O15" s="76" t="s">
        <v>17</v>
      </c>
    </row>
    <row r="16" spans="1:15" s="18" customFormat="1" ht="10.5" customHeight="1" x14ac:dyDescent="0.2">
      <c r="A16" s="14">
        <v>1</v>
      </c>
      <c r="B16" s="65">
        <v>2</v>
      </c>
      <c r="C16" s="65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</row>
    <row r="17" spans="1:15" ht="16.5" customHeight="1" x14ac:dyDescent="0.25">
      <c r="A17" s="35"/>
      <c r="B17" s="68"/>
      <c r="C17" s="68"/>
      <c r="D17" s="110" t="s">
        <v>513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 s="30" customFormat="1" ht="39" customHeight="1" x14ac:dyDescent="0.25">
      <c r="A18" s="67" t="s">
        <v>5</v>
      </c>
      <c r="B18" s="65" t="s">
        <v>54</v>
      </c>
      <c r="C18" s="65" t="s">
        <v>55</v>
      </c>
      <c r="D18" s="13" t="s">
        <v>39</v>
      </c>
      <c r="E18" s="34" t="s">
        <v>46</v>
      </c>
      <c r="F18" s="65">
        <v>876</v>
      </c>
      <c r="G18" s="89" t="s">
        <v>31</v>
      </c>
      <c r="H18" s="48" t="s">
        <v>26</v>
      </c>
      <c r="I18" s="7">
        <v>71176000000</v>
      </c>
      <c r="J18" s="89" t="s">
        <v>28</v>
      </c>
      <c r="K18" s="3">
        <v>221.5</v>
      </c>
      <c r="L18" s="19">
        <v>42736</v>
      </c>
      <c r="M18" s="19">
        <v>43070</v>
      </c>
      <c r="N18" s="89" t="s">
        <v>23</v>
      </c>
      <c r="O18" s="65" t="s">
        <v>18</v>
      </c>
    </row>
    <row r="19" spans="1:15" ht="36" customHeight="1" x14ac:dyDescent="0.25">
      <c r="A19" s="67" t="s">
        <v>6</v>
      </c>
      <c r="B19" s="65" t="s">
        <v>52</v>
      </c>
      <c r="C19" s="65" t="s">
        <v>53</v>
      </c>
      <c r="D19" s="13" t="s">
        <v>57</v>
      </c>
      <c r="E19" s="34" t="s">
        <v>46</v>
      </c>
      <c r="F19" s="65">
        <v>876</v>
      </c>
      <c r="G19" s="89" t="s">
        <v>31</v>
      </c>
      <c r="H19" s="48" t="s">
        <v>26</v>
      </c>
      <c r="I19" s="7">
        <v>71176000000</v>
      </c>
      <c r="J19" s="89" t="s">
        <v>28</v>
      </c>
      <c r="K19" s="3">
        <v>262</v>
      </c>
      <c r="L19" s="19">
        <v>42736</v>
      </c>
      <c r="M19" s="19">
        <v>43070</v>
      </c>
      <c r="N19" s="89" t="s">
        <v>23</v>
      </c>
      <c r="O19" s="65" t="s">
        <v>18</v>
      </c>
    </row>
    <row r="20" spans="1:15" ht="36" customHeight="1" x14ac:dyDescent="0.25">
      <c r="A20" s="67" t="s">
        <v>7</v>
      </c>
      <c r="B20" s="89" t="s">
        <v>855</v>
      </c>
      <c r="C20" s="89" t="s">
        <v>856</v>
      </c>
      <c r="D20" s="13" t="s">
        <v>40</v>
      </c>
      <c r="E20" s="34" t="s">
        <v>46</v>
      </c>
      <c r="F20" s="65">
        <v>876</v>
      </c>
      <c r="G20" s="89" t="s">
        <v>31</v>
      </c>
      <c r="H20" s="48" t="s">
        <v>26</v>
      </c>
      <c r="I20" s="7">
        <v>71176000000</v>
      </c>
      <c r="J20" s="89" t="s">
        <v>28</v>
      </c>
      <c r="K20" s="3">
        <v>594</v>
      </c>
      <c r="L20" s="19">
        <v>42736</v>
      </c>
      <c r="M20" s="19">
        <v>43070</v>
      </c>
      <c r="N20" s="89" t="s">
        <v>23</v>
      </c>
      <c r="O20" s="65" t="s">
        <v>18</v>
      </c>
    </row>
    <row r="21" spans="1:15" s="52" customFormat="1" ht="36" customHeight="1" x14ac:dyDescent="0.25">
      <c r="A21" s="67" t="s">
        <v>865</v>
      </c>
      <c r="B21" s="65" t="s">
        <v>523</v>
      </c>
      <c r="C21" s="65" t="s">
        <v>64</v>
      </c>
      <c r="D21" s="38" t="s">
        <v>58</v>
      </c>
      <c r="E21" s="34" t="s">
        <v>46</v>
      </c>
      <c r="F21" s="65">
        <v>876</v>
      </c>
      <c r="G21" s="89" t="s">
        <v>31</v>
      </c>
      <c r="H21" s="48" t="s">
        <v>26</v>
      </c>
      <c r="I21" s="7">
        <v>71176000000</v>
      </c>
      <c r="J21" s="89" t="s">
        <v>28</v>
      </c>
      <c r="K21" s="80">
        <v>222</v>
      </c>
      <c r="L21" s="19">
        <v>42736</v>
      </c>
      <c r="M21" s="19">
        <v>43070</v>
      </c>
      <c r="N21" s="89" t="s">
        <v>23</v>
      </c>
      <c r="O21" s="65" t="s">
        <v>18</v>
      </c>
    </row>
    <row r="22" spans="1:15" s="52" customFormat="1" ht="36" customHeight="1" x14ac:dyDescent="0.25">
      <c r="A22" s="67" t="s">
        <v>33</v>
      </c>
      <c r="B22" s="65" t="s">
        <v>523</v>
      </c>
      <c r="C22" s="65" t="s">
        <v>64</v>
      </c>
      <c r="D22" s="38" t="s">
        <v>59</v>
      </c>
      <c r="E22" s="34" t="s">
        <v>46</v>
      </c>
      <c r="F22" s="65">
        <v>876</v>
      </c>
      <c r="G22" s="89" t="s">
        <v>31</v>
      </c>
      <c r="H22" s="48" t="s">
        <v>26</v>
      </c>
      <c r="I22" s="7">
        <v>71176000000</v>
      </c>
      <c r="J22" s="89" t="s">
        <v>28</v>
      </c>
      <c r="K22" s="80">
        <v>184</v>
      </c>
      <c r="L22" s="19">
        <v>42736</v>
      </c>
      <c r="M22" s="19">
        <v>43070</v>
      </c>
      <c r="N22" s="89" t="s">
        <v>23</v>
      </c>
      <c r="O22" s="65" t="s">
        <v>18</v>
      </c>
    </row>
    <row r="23" spans="1:15" s="52" customFormat="1" ht="36" customHeight="1" x14ac:dyDescent="0.25">
      <c r="A23" s="67" t="s">
        <v>44</v>
      </c>
      <c r="B23" s="65" t="s">
        <v>523</v>
      </c>
      <c r="C23" s="65" t="s">
        <v>64</v>
      </c>
      <c r="D23" s="28" t="s">
        <v>61</v>
      </c>
      <c r="E23" s="34" t="s">
        <v>46</v>
      </c>
      <c r="F23" s="65">
        <v>876</v>
      </c>
      <c r="G23" s="89" t="s">
        <v>31</v>
      </c>
      <c r="H23" s="48" t="s">
        <v>26</v>
      </c>
      <c r="I23" s="7">
        <v>71176000000</v>
      </c>
      <c r="J23" s="89" t="s">
        <v>28</v>
      </c>
      <c r="K23" s="3">
        <v>222</v>
      </c>
      <c r="L23" s="19">
        <v>42736</v>
      </c>
      <c r="M23" s="19">
        <v>43070</v>
      </c>
      <c r="N23" s="89" t="s">
        <v>23</v>
      </c>
      <c r="O23" s="65" t="s">
        <v>18</v>
      </c>
    </row>
    <row r="24" spans="1:15" ht="36" customHeight="1" x14ac:dyDescent="0.25">
      <c r="A24" s="67" t="s">
        <v>45</v>
      </c>
      <c r="B24" s="65" t="s">
        <v>524</v>
      </c>
      <c r="C24" s="65" t="s">
        <v>65</v>
      </c>
      <c r="D24" s="28" t="s">
        <v>60</v>
      </c>
      <c r="E24" s="34" t="s">
        <v>46</v>
      </c>
      <c r="F24" s="65">
        <v>876</v>
      </c>
      <c r="G24" s="89" t="s">
        <v>31</v>
      </c>
      <c r="H24" s="48" t="s">
        <v>26</v>
      </c>
      <c r="I24" s="7">
        <v>71176000000</v>
      </c>
      <c r="J24" s="89" t="s">
        <v>28</v>
      </c>
      <c r="K24" s="3">
        <v>334</v>
      </c>
      <c r="L24" s="19">
        <v>42736</v>
      </c>
      <c r="M24" s="19">
        <v>43070</v>
      </c>
      <c r="N24" s="89" t="s">
        <v>23</v>
      </c>
      <c r="O24" s="65" t="s">
        <v>18</v>
      </c>
    </row>
    <row r="25" spans="1:15" ht="36" customHeight="1" x14ac:dyDescent="0.25">
      <c r="A25" s="67" t="s">
        <v>47</v>
      </c>
      <c r="B25" s="65" t="s">
        <v>525</v>
      </c>
      <c r="C25" s="65" t="s">
        <v>66</v>
      </c>
      <c r="D25" s="28" t="s">
        <v>62</v>
      </c>
      <c r="E25" s="34" t="s">
        <v>46</v>
      </c>
      <c r="F25" s="65">
        <v>876</v>
      </c>
      <c r="G25" s="89" t="s">
        <v>31</v>
      </c>
      <c r="H25" s="48" t="s">
        <v>26</v>
      </c>
      <c r="I25" s="7">
        <v>71176000000</v>
      </c>
      <c r="J25" s="89" t="s">
        <v>28</v>
      </c>
      <c r="K25" s="3">
        <v>470</v>
      </c>
      <c r="L25" s="19">
        <v>42736</v>
      </c>
      <c r="M25" s="19">
        <v>43070</v>
      </c>
      <c r="N25" s="89" t="s">
        <v>23</v>
      </c>
      <c r="O25" s="65" t="s">
        <v>18</v>
      </c>
    </row>
    <row r="26" spans="1:15" ht="36" customHeight="1" x14ac:dyDescent="0.25">
      <c r="A26" s="67" t="s">
        <v>48</v>
      </c>
      <c r="B26" s="65" t="s">
        <v>51</v>
      </c>
      <c r="C26" s="65" t="s">
        <v>67</v>
      </c>
      <c r="D26" s="28" t="s">
        <v>63</v>
      </c>
      <c r="E26" s="34" t="s">
        <v>46</v>
      </c>
      <c r="F26" s="65">
        <v>876</v>
      </c>
      <c r="G26" s="89" t="s">
        <v>31</v>
      </c>
      <c r="H26" s="48" t="s">
        <v>26</v>
      </c>
      <c r="I26" s="71" t="s">
        <v>37</v>
      </c>
      <c r="J26" s="89" t="s">
        <v>38</v>
      </c>
      <c r="K26" s="3">
        <v>1158.4069999999999</v>
      </c>
      <c r="L26" s="19">
        <v>42736</v>
      </c>
      <c r="M26" s="19">
        <v>43070</v>
      </c>
      <c r="N26" s="89" t="s">
        <v>23</v>
      </c>
      <c r="O26" s="65" t="s">
        <v>18</v>
      </c>
    </row>
    <row r="27" spans="1:15" ht="36" customHeight="1" x14ac:dyDescent="0.25">
      <c r="A27" s="67" t="s">
        <v>49</v>
      </c>
      <c r="B27" s="65" t="s">
        <v>137</v>
      </c>
      <c r="C27" s="65" t="s">
        <v>81</v>
      </c>
      <c r="D27" s="13" t="s">
        <v>70</v>
      </c>
      <c r="E27" s="34" t="s">
        <v>46</v>
      </c>
      <c r="F27" s="65">
        <v>642</v>
      </c>
      <c r="G27" s="89" t="s">
        <v>27</v>
      </c>
      <c r="H27" s="48">
        <v>15</v>
      </c>
      <c r="I27" s="7">
        <v>71176000000</v>
      </c>
      <c r="J27" s="89" t="s">
        <v>28</v>
      </c>
      <c r="K27" s="3">
        <v>150</v>
      </c>
      <c r="L27" s="19">
        <v>42736</v>
      </c>
      <c r="M27" s="19">
        <v>43070</v>
      </c>
      <c r="N27" s="89" t="s">
        <v>23</v>
      </c>
      <c r="O27" s="65" t="s">
        <v>18</v>
      </c>
    </row>
    <row r="28" spans="1:15" ht="36" customHeight="1" x14ac:dyDescent="0.25">
      <c r="A28" s="67" t="s">
        <v>50</v>
      </c>
      <c r="B28" s="65" t="s">
        <v>137</v>
      </c>
      <c r="C28" s="65" t="s">
        <v>81</v>
      </c>
      <c r="D28" s="13" t="s">
        <v>71</v>
      </c>
      <c r="E28" s="34" t="s">
        <v>46</v>
      </c>
      <c r="F28" s="65">
        <v>642</v>
      </c>
      <c r="G28" s="89" t="s">
        <v>27</v>
      </c>
      <c r="H28" s="48">
        <v>15</v>
      </c>
      <c r="I28" s="7">
        <v>71176000000</v>
      </c>
      <c r="J28" s="89" t="s">
        <v>28</v>
      </c>
      <c r="K28" s="3">
        <v>150</v>
      </c>
      <c r="L28" s="19">
        <v>42736</v>
      </c>
      <c r="M28" s="19">
        <v>43070</v>
      </c>
      <c r="N28" s="89" t="s">
        <v>23</v>
      </c>
      <c r="O28" s="65" t="s">
        <v>18</v>
      </c>
    </row>
    <row r="29" spans="1:15" ht="36" customHeight="1" x14ac:dyDescent="0.25">
      <c r="A29" s="67" t="s">
        <v>540</v>
      </c>
      <c r="B29" s="65" t="s">
        <v>139</v>
      </c>
      <c r="C29" s="65" t="s">
        <v>827</v>
      </c>
      <c r="D29" s="13" t="s">
        <v>75</v>
      </c>
      <c r="E29" s="34" t="s">
        <v>46</v>
      </c>
      <c r="F29" s="65">
        <v>642</v>
      </c>
      <c r="G29" s="89" t="s">
        <v>27</v>
      </c>
      <c r="H29" s="48">
        <v>1</v>
      </c>
      <c r="I29" s="7">
        <v>71176000000</v>
      </c>
      <c r="J29" s="89" t="s">
        <v>28</v>
      </c>
      <c r="K29" s="1">
        <v>118</v>
      </c>
      <c r="L29" s="19">
        <v>42736</v>
      </c>
      <c r="M29" s="19">
        <v>43070</v>
      </c>
      <c r="N29" s="89" t="s">
        <v>23</v>
      </c>
      <c r="O29" s="65" t="s">
        <v>18</v>
      </c>
    </row>
    <row r="30" spans="1:15" ht="36" customHeight="1" x14ac:dyDescent="0.25">
      <c r="A30" s="67" t="s">
        <v>551</v>
      </c>
      <c r="B30" s="65" t="s">
        <v>139</v>
      </c>
      <c r="C30" s="65" t="s">
        <v>881</v>
      </c>
      <c r="D30" s="13" t="s">
        <v>76</v>
      </c>
      <c r="E30" s="34" t="s">
        <v>46</v>
      </c>
      <c r="F30" s="65">
        <v>642</v>
      </c>
      <c r="G30" s="89" t="s">
        <v>27</v>
      </c>
      <c r="H30" s="48">
        <v>1</v>
      </c>
      <c r="I30" s="7">
        <v>71176000000</v>
      </c>
      <c r="J30" s="89" t="s">
        <v>28</v>
      </c>
      <c r="K30" s="1">
        <v>118</v>
      </c>
      <c r="L30" s="19">
        <v>42736</v>
      </c>
      <c r="M30" s="19">
        <v>43070</v>
      </c>
      <c r="N30" s="89" t="s">
        <v>23</v>
      </c>
      <c r="O30" s="65" t="s">
        <v>18</v>
      </c>
    </row>
    <row r="31" spans="1:15" ht="36" customHeight="1" x14ac:dyDescent="0.25">
      <c r="A31" s="67" t="s">
        <v>552</v>
      </c>
      <c r="B31" s="65" t="s">
        <v>139</v>
      </c>
      <c r="C31" s="65" t="s">
        <v>135</v>
      </c>
      <c r="D31" s="13" t="s">
        <v>79</v>
      </c>
      <c r="E31" s="34" t="s">
        <v>46</v>
      </c>
      <c r="F31" s="65">
        <v>642</v>
      </c>
      <c r="G31" s="89" t="s">
        <v>27</v>
      </c>
      <c r="H31" s="48" t="s">
        <v>26</v>
      </c>
      <c r="I31" s="7">
        <v>71176000000</v>
      </c>
      <c r="J31" s="89" t="s">
        <v>28</v>
      </c>
      <c r="K31" s="1">
        <v>580.55999999999995</v>
      </c>
      <c r="L31" s="19">
        <v>42736</v>
      </c>
      <c r="M31" s="19">
        <v>43070</v>
      </c>
      <c r="N31" s="89" t="s">
        <v>23</v>
      </c>
      <c r="O31" s="65" t="s">
        <v>18</v>
      </c>
    </row>
    <row r="32" spans="1:15" ht="36" customHeight="1" x14ac:dyDescent="0.25">
      <c r="A32" s="67" t="s">
        <v>82</v>
      </c>
      <c r="B32" s="65" t="s">
        <v>139</v>
      </c>
      <c r="C32" s="65" t="s">
        <v>135</v>
      </c>
      <c r="D32" s="13" t="s">
        <v>133</v>
      </c>
      <c r="E32" s="34" t="s">
        <v>46</v>
      </c>
      <c r="F32" s="65">
        <v>642</v>
      </c>
      <c r="G32" s="89" t="s">
        <v>27</v>
      </c>
      <c r="H32" s="48" t="s">
        <v>26</v>
      </c>
      <c r="I32" s="7">
        <v>71176000000</v>
      </c>
      <c r="J32" s="89" t="s">
        <v>28</v>
      </c>
      <c r="K32" s="1">
        <v>467.28</v>
      </c>
      <c r="L32" s="19">
        <v>42736</v>
      </c>
      <c r="M32" s="19">
        <v>43070</v>
      </c>
      <c r="N32" s="89" t="s">
        <v>23</v>
      </c>
      <c r="O32" s="65" t="s">
        <v>18</v>
      </c>
    </row>
    <row r="33" spans="1:15" ht="36" customHeight="1" x14ac:dyDescent="0.25">
      <c r="A33" s="67" t="s">
        <v>83</v>
      </c>
      <c r="B33" s="65" t="s">
        <v>138</v>
      </c>
      <c r="C33" s="67" t="s">
        <v>778</v>
      </c>
      <c r="D33" s="13" t="s">
        <v>134</v>
      </c>
      <c r="E33" s="34" t="s">
        <v>46</v>
      </c>
      <c r="F33" s="65">
        <v>642</v>
      </c>
      <c r="G33" s="89" t="s">
        <v>27</v>
      </c>
      <c r="H33" s="48" t="s">
        <v>26</v>
      </c>
      <c r="I33" s="7">
        <v>71176000000</v>
      </c>
      <c r="J33" s="89" t="s">
        <v>28</v>
      </c>
      <c r="K33" s="1">
        <v>438.96</v>
      </c>
      <c r="L33" s="19">
        <v>42736</v>
      </c>
      <c r="M33" s="19">
        <v>43070</v>
      </c>
      <c r="N33" s="89" t="s">
        <v>23</v>
      </c>
      <c r="O33" s="65" t="s">
        <v>18</v>
      </c>
    </row>
    <row r="34" spans="1:15" ht="36" customHeight="1" x14ac:dyDescent="0.25">
      <c r="A34" s="67" t="s">
        <v>553</v>
      </c>
      <c r="B34" s="65" t="s">
        <v>139</v>
      </c>
      <c r="C34" s="65" t="s">
        <v>135</v>
      </c>
      <c r="D34" s="13" t="s">
        <v>80</v>
      </c>
      <c r="E34" s="34" t="s">
        <v>46</v>
      </c>
      <c r="F34" s="65">
        <v>642</v>
      </c>
      <c r="G34" s="89" t="s">
        <v>27</v>
      </c>
      <c r="H34" s="48" t="s">
        <v>26</v>
      </c>
      <c r="I34" s="7">
        <v>71176000000</v>
      </c>
      <c r="J34" s="89" t="s">
        <v>28</v>
      </c>
      <c r="K34" s="3">
        <v>155.76</v>
      </c>
      <c r="L34" s="19">
        <v>42736</v>
      </c>
      <c r="M34" s="19">
        <v>43070</v>
      </c>
      <c r="N34" s="89" t="s">
        <v>23</v>
      </c>
      <c r="O34" s="65" t="s">
        <v>18</v>
      </c>
    </row>
    <row r="35" spans="1:15" ht="36" customHeight="1" x14ac:dyDescent="0.25">
      <c r="A35" s="67" t="s">
        <v>554</v>
      </c>
      <c r="B35" s="65" t="s">
        <v>526</v>
      </c>
      <c r="C35" s="65" t="s">
        <v>90</v>
      </c>
      <c r="D35" s="13" t="s">
        <v>91</v>
      </c>
      <c r="E35" s="34" t="s">
        <v>46</v>
      </c>
      <c r="F35" s="65">
        <v>876</v>
      </c>
      <c r="G35" s="89" t="s">
        <v>31</v>
      </c>
      <c r="H35" s="48" t="s">
        <v>26</v>
      </c>
      <c r="I35" s="7">
        <v>71176000000</v>
      </c>
      <c r="J35" s="89" t="s">
        <v>28</v>
      </c>
      <c r="K35" s="1">
        <v>141.6</v>
      </c>
      <c r="L35" s="19">
        <v>42736</v>
      </c>
      <c r="M35" s="19">
        <v>43070</v>
      </c>
      <c r="N35" s="89" t="s">
        <v>23</v>
      </c>
      <c r="O35" s="65" t="s">
        <v>18</v>
      </c>
    </row>
    <row r="36" spans="1:15" ht="36" customHeight="1" x14ac:dyDescent="0.25">
      <c r="A36" s="67" t="s">
        <v>84</v>
      </c>
      <c r="B36" s="65" t="s">
        <v>527</v>
      </c>
      <c r="C36" s="65" t="s">
        <v>528</v>
      </c>
      <c r="D36" s="13" t="s">
        <v>92</v>
      </c>
      <c r="E36" s="34" t="s">
        <v>46</v>
      </c>
      <c r="F36" s="65">
        <v>642</v>
      </c>
      <c r="G36" s="89" t="s">
        <v>27</v>
      </c>
      <c r="H36" s="48">
        <v>1</v>
      </c>
      <c r="I36" s="7">
        <v>71176000000</v>
      </c>
      <c r="J36" s="89" t="s">
        <v>28</v>
      </c>
      <c r="K36" s="1">
        <v>141.6</v>
      </c>
      <c r="L36" s="19">
        <v>42795</v>
      </c>
      <c r="M36" s="19">
        <v>43070</v>
      </c>
      <c r="N36" s="89" t="s">
        <v>23</v>
      </c>
      <c r="O36" s="65" t="s">
        <v>18</v>
      </c>
    </row>
    <row r="37" spans="1:15" ht="36" customHeight="1" x14ac:dyDescent="0.25">
      <c r="A37" s="67" t="s">
        <v>555</v>
      </c>
      <c r="B37" s="65" t="s">
        <v>527</v>
      </c>
      <c r="C37" s="65" t="s">
        <v>882</v>
      </c>
      <c r="D37" s="13" t="s">
        <v>512</v>
      </c>
      <c r="E37" s="34" t="s">
        <v>46</v>
      </c>
      <c r="F37" s="65">
        <v>642</v>
      </c>
      <c r="G37" s="89" t="s">
        <v>27</v>
      </c>
      <c r="H37" s="48">
        <v>2</v>
      </c>
      <c r="I37" s="7">
        <v>71176000000</v>
      </c>
      <c r="J37" s="89" t="s">
        <v>28</v>
      </c>
      <c r="K37" s="1">
        <v>4012.84</v>
      </c>
      <c r="L37" s="19">
        <v>42795</v>
      </c>
      <c r="M37" s="19">
        <v>43070</v>
      </c>
      <c r="N37" s="89" t="s">
        <v>175</v>
      </c>
      <c r="O37" s="65" t="s">
        <v>18</v>
      </c>
    </row>
    <row r="38" spans="1:15" ht="36" customHeight="1" x14ac:dyDescent="0.25">
      <c r="A38" s="67" t="s">
        <v>866</v>
      </c>
      <c r="B38" s="65" t="s">
        <v>138</v>
      </c>
      <c r="C38" s="65" t="s">
        <v>529</v>
      </c>
      <c r="D38" s="72" t="s">
        <v>176</v>
      </c>
      <c r="E38" s="34" t="s">
        <v>46</v>
      </c>
      <c r="F38" s="65">
        <v>642</v>
      </c>
      <c r="G38" s="89" t="s">
        <v>27</v>
      </c>
      <c r="H38" s="48">
        <v>1</v>
      </c>
      <c r="I38" s="7">
        <v>71176000000</v>
      </c>
      <c r="J38" s="89" t="s">
        <v>28</v>
      </c>
      <c r="K38" s="1">
        <v>105</v>
      </c>
      <c r="L38" s="19">
        <v>42736</v>
      </c>
      <c r="M38" s="19">
        <v>43070</v>
      </c>
      <c r="N38" s="89" t="s">
        <v>23</v>
      </c>
      <c r="O38" s="65" t="s">
        <v>18</v>
      </c>
    </row>
    <row r="39" spans="1:15" ht="36" customHeight="1" x14ac:dyDescent="0.25">
      <c r="A39" s="67" t="s">
        <v>86</v>
      </c>
      <c r="B39" s="65" t="s">
        <v>137</v>
      </c>
      <c r="C39" s="65" t="s">
        <v>81</v>
      </c>
      <c r="D39" s="13" t="s">
        <v>142</v>
      </c>
      <c r="E39" s="34" t="s">
        <v>46</v>
      </c>
      <c r="F39" s="65">
        <v>642</v>
      </c>
      <c r="G39" s="89" t="s">
        <v>27</v>
      </c>
      <c r="H39" s="48">
        <v>1</v>
      </c>
      <c r="I39" s="7">
        <v>71176000000</v>
      </c>
      <c r="J39" s="89" t="s">
        <v>28</v>
      </c>
      <c r="K39" s="1">
        <v>226.56</v>
      </c>
      <c r="L39" s="19">
        <v>42736</v>
      </c>
      <c r="M39" s="19">
        <v>43070</v>
      </c>
      <c r="N39" s="89" t="s">
        <v>23</v>
      </c>
      <c r="O39" s="65" t="s">
        <v>18</v>
      </c>
    </row>
    <row r="40" spans="1:15" ht="36" customHeight="1" x14ac:dyDescent="0.25">
      <c r="A40" s="67" t="s">
        <v>88</v>
      </c>
      <c r="B40" s="65" t="s">
        <v>122</v>
      </c>
      <c r="C40" s="65" t="s">
        <v>532</v>
      </c>
      <c r="D40" s="13" t="s">
        <v>143</v>
      </c>
      <c r="E40" s="34" t="s">
        <v>46</v>
      </c>
      <c r="F40" s="65">
        <v>642</v>
      </c>
      <c r="G40" s="89" t="s">
        <v>27</v>
      </c>
      <c r="H40" s="48" t="s">
        <v>26</v>
      </c>
      <c r="I40" s="7">
        <v>71176000000</v>
      </c>
      <c r="J40" s="89" t="s">
        <v>28</v>
      </c>
      <c r="K40" s="1">
        <v>103.84</v>
      </c>
      <c r="L40" s="19">
        <v>42736</v>
      </c>
      <c r="M40" s="19">
        <v>43070</v>
      </c>
      <c r="N40" s="89" t="s">
        <v>23</v>
      </c>
      <c r="O40" s="65" t="s">
        <v>18</v>
      </c>
    </row>
    <row r="41" spans="1:15" s="62" customFormat="1" ht="36" customHeight="1" x14ac:dyDescent="0.25">
      <c r="A41" s="67" t="s">
        <v>556</v>
      </c>
      <c r="B41" s="65" t="s">
        <v>51</v>
      </c>
      <c r="C41" s="65" t="s">
        <v>51</v>
      </c>
      <c r="D41" s="13" t="s">
        <v>144</v>
      </c>
      <c r="E41" s="34" t="s">
        <v>46</v>
      </c>
      <c r="F41" s="65">
        <v>642</v>
      </c>
      <c r="G41" s="89" t="s">
        <v>27</v>
      </c>
      <c r="H41" s="89">
        <v>8</v>
      </c>
      <c r="I41" s="7">
        <v>71176000000</v>
      </c>
      <c r="J41" s="89" t="s">
        <v>28</v>
      </c>
      <c r="K41" s="1">
        <v>1144.8</v>
      </c>
      <c r="L41" s="19">
        <v>42736</v>
      </c>
      <c r="M41" s="19">
        <v>43070</v>
      </c>
      <c r="N41" s="89" t="s">
        <v>23</v>
      </c>
      <c r="O41" s="65" t="s">
        <v>18</v>
      </c>
    </row>
    <row r="42" spans="1:15" ht="36" customHeight="1" x14ac:dyDescent="0.25">
      <c r="A42" s="67" t="s">
        <v>89</v>
      </c>
      <c r="B42" s="65" t="s">
        <v>533</v>
      </c>
      <c r="C42" s="65" t="s">
        <v>534</v>
      </c>
      <c r="D42" s="13" t="s">
        <v>185</v>
      </c>
      <c r="E42" s="34" t="s">
        <v>46</v>
      </c>
      <c r="F42" s="65">
        <v>876</v>
      </c>
      <c r="G42" s="89" t="s">
        <v>31</v>
      </c>
      <c r="H42" s="48" t="s">
        <v>26</v>
      </c>
      <c r="I42" s="7">
        <v>71176000000</v>
      </c>
      <c r="J42" s="89" t="s">
        <v>28</v>
      </c>
      <c r="K42" s="1">
        <v>105</v>
      </c>
      <c r="L42" s="19">
        <v>42736</v>
      </c>
      <c r="M42" s="19">
        <v>43070</v>
      </c>
      <c r="N42" s="89" t="s">
        <v>23</v>
      </c>
      <c r="O42" s="65" t="s">
        <v>18</v>
      </c>
    </row>
    <row r="43" spans="1:15" ht="36" customHeight="1" x14ac:dyDescent="0.25">
      <c r="A43" s="67" t="s">
        <v>867</v>
      </c>
      <c r="B43" s="65" t="s">
        <v>535</v>
      </c>
      <c r="C43" s="65" t="s">
        <v>536</v>
      </c>
      <c r="D43" s="13" t="s">
        <v>184</v>
      </c>
      <c r="E43" s="34" t="s">
        <v>46</v>
      </c>
      <c r="F43" s="65">
        <v>876</v>
      </c>
      <c r="G43" s="89" t="s">
        <v>31</v>
      </c>
      <c r="H43" s="89" t="s">
        <v>26</v>
      </c>
      <c r="I43" s="7">
        <v>71176000000</v>
      </c>
      <c r="J43" s="89" t="s">
        <v>28</v>
      </c>
      <c r="K43" s="1">
        <v>121.54</v>
      </c>
      <c r="L43" s="19">
        <v>42736</v>
      </c>
      <c r="M43" s="19">
        <v>43070</v>
      </c>
      <c r="N43" s="89" t="s">
        <v>23</v>
      </c>
      <c r="O43" s="65" t="s">
        <v>18</v>
      </c>
    </row>
    <row r="44" spans="1:15" ht="36" customHeight="1" x14ac:dyDescent="0.25">
      <c r="A44" s="67" t="s">
        <v>93</v>
      </c>
      <c r="B44" s="67" t="s">
        <v>100</v>
      </c>
      <c r="C44" s="65" t="s">
        <v>785</v>
      </c>
      <c r="D44" s="38" t="s">
        <v>373</v>
      </c>
      <c r="E44" s="34" t="s">
        <v>46</v>
      </c>
      <c r="F44" s="65">
        <v>642</v>
      </c>
      <c r="G44" s="89" t="s">
        <v>27</v>
      </c>
      <c r="H44" s="48" t="s">
        <v>26</v>
      </c>
      <c r="I44" s="7">
        <v>71176000000</v>
      </c>
      <c r="J44" s="89" t="s">
        <v>28</v>
      </c>
      <c r="K44" s="1">
        <v>200</v>
      </c>
      <c r="L44" s="19">
        <v>42736</v>
      </c>
      <c r="M44" s="19">
        <v>43070</v>
      </c>
      <c r="N44" s="89" t="s">
        <v>23</v>
      </c>
      <c r="O44" s="65" t="s">
        <v>18</v>
      </c>
    </row>
    <row r="45" spans="1:15" ht="36" customHeight="1" x14ac:dyDescent="0.25">
      <c r="A45" s="67" t="s">
        <v>557</v>
      </c>
      <c r="B45" s="65" t="s">
        <v>538</v>
      </c>
      <c r="C45" s="65" t="s">
        <v>537</v>
      </c>
      <c r="D45" s="38" t="s">
        <v>187</v>
      </c>
      <c r="E45" s="34" t="s">
        <v>46</v>
      </c>
      <c r="F45" s="65">
        <v>642</v>
      </c>
      <c r="G45" s="89" t="s">
        <v>27</v>
      </c>
      <c r="H45" s="48" t="s">
        <v>26</v>
      </c>
      <c r="I45" s="7">
        <v>71176000000</v>
      </c>
      <c r="J45" s="89" t="s">
        <v>28</v>
      </c>
      <c r="K45" s="1">
        <v>211.81</v>
      </c>
      <c r="L45" s="19">
        <v>42736</v>
      </c>
      <c r="M45" s="19">
        <v>43070</v>
      </c>
      <c r="N45" s="89" t="s">
        <v>23</v>
      </c>
      <c r="O45" s="65" t="s">
        <v>18</v>
      </c>
    </row>
    <row r="46" spans="1:15" ht="54.75" customHeight="1" x14ac:dyDescent="0.25">
      <c r="A46" s="67" t="s">
        <v>95</v>
      </c>
      <c r="B46" s="65" t="s">
        <v>830</v>
      </c>
      <c r="C46" s="65" t="s">
        <v>829</v>
      </c>
      <c r="D46" s="32" t="s">
        <v>189</v>
      </c>
      <c r="E46" s="34" t="s">
        <v>46</v>
      </c>
      <c r="F46" s="65">
        <v>876</v>
      </c>
      <c r="G46" s="89" t="s">
        <v>31</v>
      </c>
      <c r="H46" s="48" t="s">
        <v>26</v>
      </c>
      <c r="I46" s="7">
        <v>71176000000</v>
      </c>
      <c r="J46" s="89" t="s">
        <v>28</v>
      </c>
      <c r="K46" s="1">
        <v>28187.25</v>
      </c>
      <c r="L46" s="19">
        <v>42736</v>
      </c>
      <c r="M46" s="19">
        <v>43070</v>
      </c>
      <c r="N46" s="89" t="s">
        <v>23</v>
      </c>
      <c r="O46" s="65" t="s">
        <v>18</v>
      </c>
    </row>
    <row r="47" spans="1:15" ht="36" customHeight="1" x14ac:dyDescent="0.25">
      <c r="A47" s="67" t="s">
        <v>558</v>
      </c>
      <c r="B47" s="65" t="s">
        <v>539</v>
      </c>
      <c r="C47" s="65" t="s">
        <v>129</v>
      </c>
      <c r="D47" s="32" t="s">
        <v>98</v>
      </c>
      <c r="E47" s="34" t="s">
        <v>46</v>
      </c>
      <c r="F47" s="65">
        <v>876</v>
      </c>
      <c r="G47" s="89" t="s">
        <v>31</v>
      </c>
      <c r="H47" s="48" t="s">
        <v>26</v>
      </c>
      <c r="I47" s="7">
        <v>71176000000</v>
      </c>
      <c r="J47" s="89" t="s">
        <v>28</v>
      </c>
      <c r="K47" s="1">
        <v>300.98</v>
      </c>
      <c r="L47" s="19">
        <v>42736</v>
      </c>
      <c r="M47" s="19">
        <v>43070</v>
      </c>
      <c r="N47" s="89" t="s">
        <v>23</v>
      </c>
      <c r="O47" s="65" t="s">
        <v>18</v>
      </c>
    </row>
    <row r="48" spans="1:15" ht="36" customHeight="1" x14ac:dyDescent="0.25">
      <c r="A48" s="67" t="s">
        <v>559</v>
      </c>
      <c r="B48" s="65" t="s">
        <v>539</v>
      </c>
      <c r="C48" s="65" t="s">
        <v>129</v>
      </c>
      <c r="D48" s="32" t="s">
        <v>188</v>
      </c>
      <c r="E48" s="34" t="s">
        <v>46</v>
      </c>
      <c r="F48" s="65">
        <v>876</v>
      </c>
      <c r="G48" s="89" t="s">
        <v>31</v>
      </c>
      <c r="H48" s="48" t="s">
        <v>26</v>
      </c>
      <c r="I48" s="7">
        <v>71176000000</v>
      </c>
      <c r="J48" s="89" t="s">
        <v>28</v>
      </c>
      <c r="K48" s="1">
        <v>105</v>
      </c>
      <c r="L48" s="19">
        <v>42736</v>
      </c>
      <c r="M48" s="19">
        <v>43070</v>
      </c>
      <c r="N48" s="89" t="s">
        <v>23</v>
      </c>
      <c r="O48" s="65" t="s">
        <v>18</v>
      </c>
    </row>
    <row r="49" spans="1:15" ht="36" customHeight="1" x14ac:dyDescent="0.25">
      <c r="A49" s="67" t="s">
        <v>96</v>
      </c>
      <c r="B49" s="65" t="s">
        <v>541</v>
      </c>
      <c r="C49" s="65" t="s">
        <v>542</v>
      </c>
      <c r="D49" s="55" t="s">
        <v>195</v>
      </c>
      <c r="E49" s="34" t="s">
        <v>46</v>
      </c>
      <c r="F49" s="65">
        <v>642</v>
      </c>
      <c r="G49" s="89" t="s">
        <v>27</v>
      </c>
      <c r="H49" s="48">
        <v>1</v>
      </c>
      <c r="I49" s="7">
        <v>71176000000</v>
      </c>
      <c r="J49" s="89" t="s">
        <v>28</v>
      </c>
      <c r="K49" s="1">
        <v>271.39999999999998</v>
      </c>
      <c r="L49" s="19">
        <v>42736</v>
      </c>
      <c r="M49" s="19">
        <v>43070</v>
      </c>
      <c r="N49" s="89" t="s">
        <v>23</v>
      </c>
      <c r="O49" s="65" t="s">
        <v>18</v>
      </c>
    </row>
    <row r="50" spans="1:15" ht="36" customHeight="1" x14ac:dyDescent="0.25">
      <c r="A50" s="67" t="s">
        <v>560</v>
      </c>
      <c r="B50" s="65" t="s">
        <v>541</v>
      </c>
      <c r="C50" s="65" t="s">
        <v>542</v>
      </c>
      <c r="D50" s="55" t="s">
        <v>238</v>
      </c>
      <c r="E50" s="34" t="s">
        <v>46</v>
      </c>
      <c r="F50" s="65">
        <v>642</v>
      </c>
      <c r="G50" s="89" t="s">
        <v>27</v>
      </c>
      <c r="H50" s="48">
        <v>1</v>
      </c>
      <c r="I50" s="7">
        <v>71176000000</v>
      </c>
      <c r="J50" s="89" t="s">
        <v>28</v>
      </c>
      <c r="K50" s="1">
        <v>236</v>
      </c>
      <c r="L50" s="19">
        <v>42736</v>
      </c>
      <c r="M50" s="19">
        <v>43070</v>
      </c>
      <c r="N50" s="89" t="s">
        <v>23</v>
      </c>
      <c r="O50" s="65" t="s">
        <v>18</v>
      </c>
    </row>
    <row r="51" spans="1:15" ht="36" customHeight="1" x14ac:dyDescent="0.25">
      <c r="A51" s="67" t="s">
        <v>561</v>
      </c>
      <c r="B51" s="65" t="s">
        <v>539</v>
      </c>
      <c r="C51" s="65" t="s">
        <v>822</v>
      </c>
      <c r="D51" s="55" t="s">
        <v>239</v>
      </c>
      <c r="E51" s="34" t="s">
        <v>46</v>
      </c>
      <c r="F51" s="65">
        <v>642</v>
      </c>
      <c r="G51" s="89" t="s">
        <v>27</v>
      </c>
      <c r="H51" s="48" t="s">
        <v>26</v>
      </c>
      <c r="I51" s="7">
        <v>71176000000</v>
      </c>
      <c r="J51" s="89" t="s">
        <v>28</v>
      </c>
      <c r="K51" s="1">
        <v>141.6</v>
      </c>
      <c r="L51" s="19">
        <v>42736</v>
      </c>
      <c r="M51" s="19">
        <v>43070</v>
      </c>
      <c r="N51" s="89" t="s">
        <v>23</v>
      </c>
      <c r="O51" s="65" t="s">
        <v>18</v>
      </c>
    </row>
    <row r="52" spans="1:15" ht="36" customHeight="1" x14ac:dyDescent="0.25">
      <c r="A52" s="67" t="s">
        <v>562</v>
      </c>
      <c r="B52" s="65" t="s">
        <v>138</v>
      </c>
      <c r="C52" s="65" t="s">
        <v>544</v>
      </c>
      <c r="D52" s="56" t="s">
        <v>240</v>
      </c>
      <c r="E52" s="34" t="s">
        <v>46</v>
      </c>
      <c r="F52" s="65">
        <v>642</v>
      </c>
      <c r="G52" s="89" t="s">
        <v>27</v>
      </c>
      <c r="H52" s="48">
        <v>10</v>
      </c>
      <c r="I52" s="7">
        <v>71176000000</v>
      </c>
      <c r="J52" s="89" t="s">
        <v>28</v>
      </c>
      <c r="K52" s="1">
        <v>708</v>
      </c>
      <c r="L52" s="19">
        <v>42736</v>
      </c>
      <c r="M52" s="19">
        <v>43070</v>
      </c>
      <c r="N52" s="89" t="s">
        <v>23</v>
      </c>
      <c r="O52" s="65" t="s">
        <v>18</v>
      </c>
    </row>
    <row r="53" spans="1:15" ht="36" customHeight="1" x14ac:dyDescent="0.25">
      <c r="A53" s="67" t="s">
        <v>563</v>
      </c>
      <c r="B53" s="65" t="s">
        <v>138</v>
      </c>
      <c r="C53" s="65" t="s">
        <v>544</v>
      </c>
      <c r="D53" s="56" t="s">
        <v>213</v>
      </c>
      <c r="E53" s="34" t="s">
        <v>46</v>
      </c>
      <c r="F53" s="65">
        <v>642</v>
      </c>
      <c r="G53" s="89" t="s">
        <v>27</v>
      </c>
      <c r="H53" s="48">
        <v>20</v>
      </c>
      <c r="I53" s="7">
        <v>71176000000</v>
      </c>
      <c r="J53" s="89" t="s">
        <v>28</v>
      </c>
      <c r="K53" s="1">
        <v>212.4</v>
      </c>
      <c r="L53" s="19">
        <v>42736</v>
      </c>
      <c r="M53" s="19">
        <v>43070</v>
      </c>
      <c r="N53" s="89" t="s">
        <v>23</v>
      </c>
      <c r="O53" s="65" t="s">
        <v>18</v>
      </c>
    </row>
    <row r="54" spans="1:15" ht="36" customHeight="1" x14ac:dyDescent="0.25">
      <c r="A54" s="67" t="s">
        <v>564</v>
      </c>
      <c r="B54" s="65" t="s">
        <v>545</v>
      </c>
      <c r="C54" s="67" t="s">
        <v>546</v>
      </c>
      <c r="D54" s="13" t="s">
        <v>241</v>
      </c>
      <c r="E54" s="34" t="s">
        <v>46</v>
      </c>
      <c r="F54" s="65">
        <v>168</v>
      </c>
      <c r="G54" s="89" t="s">
        <v>30</v>
      </c>
      <c r="H54" s="48">
        <v>100</v>
      </c>
      <c r="I54" s="7">
        <v>71176000000</v>
      </c>
      <c r="J54" s="89" t="s">
        <v>28</v>
      </c>
      <c r="K54" s="1">
        <f>404.74*1.18</f>
        <v>477.59319999999997</v>
      </c>
      <c r="L54" s="19">
        <v>42736</v>
      </c>
      <c r="M54" s="19">
        <v>43070</v>
      </c>
      <c r="N54" s="89" t="s">
        <v>23</v>
      </c>
      <c r="O54" s="65" t="s">
        <v>18</v>
      </c>
    </row>
    <row r="55" spans="1:15" ht="36" customHeight="1" x14ac:dyDescent="0.25">
      <c r="A55" s="67" t="s">
        <v>565</v>
      </c>
      <c r="B55" s="65" t="s">
        <v>51</v>
      </c>
      <c r="C55" s="65" t="s">
        <v>547</v>
      </c>
      <c r="D55" s="13" t="s">
        <v>361</v>
      </c>
      <c r="E55" s="34" t="s">
        <v>46</v>
      </c>
      <c r="F55" s="65">
        <v>642</v>
      </c>
      <c r="G55" s="89" t="s">
        <v>27</v>
      </c>
      <c r="H55" s="48">
        <v>2</v>
      </c>
      <c r="I55" s="7">
        <v>71176000000</v>
      </c>
      <c r="J55" s="89" t="s">
        <v>28</v>
      </c>
      <c r="K55" s="1">
        <v>697.14</v>
      </c>
      <c r="L55" s="19">
        <v>42736</v>
      </c>
      <c r="M55" s="19">
        <v>43070</v>
      </c>
      <c r="N55" s="89" t="s">
        <v>23</v>
      </c>
      <c r="O55" s="65" t="s">
        <v>18</v>
      </c>
    </row>
    <row r="56" spans="1:15" ht="36" customHeight="1" x14ac:dyDescent="0.25">
      <c r="A56" s="67" t="s">
        <v>566</v>
      </c>
      <c r="B56" s="65" t="s">
        <v>85</v>
      </c>
      <c r="C56" s="65" t="s">
        <v>548</v>
      </c>
      <c r="D56" s="13" t="s">
        <v>276</v>
      </c>
      <c r="E56" s="34" t="s">
        <v>46</v>
      </c>
      <c r="F56" s="65">
        <v>876</v>
      </c>
      <c r="G56" s="89" t="s">
        <v>31</v>
      </c>
      <c r="H56" s="89" t="s">
        <v>26</v>
      </c>
      <c r="I56" s="7">
        <v>71176000000</v>
      </c>
      <c r="J56" s="89" t="s">
        <v>28</v>
      </c>
      <c r="K56" s="1">
        <v>472</v>
      </c>
      <c r="L56" s="19">
        <v>42736</v>
      </c>
      <c r="M56" s="19">
        <v>43070</v>
      </c>
      <c r="N56" s="89" t="s">
        <v>23</v>
      </c>
      <c r="O56" s="65" t="s">
        <v>18</v>
      </c>
    </row>
    <row r="57" spans="1:15" ht="36" customHeight="1" x14ac:dyDescent="0.25">
      <c r="A57" s="67" t="s">
        <v>567</v>
      </c>
      <c r="B57" s="65" t="s">
        <v>85</v>
      </c>
      <c r="C57" s="65" t="s">
        <v>548</v>
      </c>
      <c r="D57" s="13" t="s">
        <v>363</v>
      </c>
      <c r="E57" s="34" t="s">
        <v>46</v>
      </c>
      <c r="F57" s="65">
        <v>876</v>
      </c>
      <c r="G57" s="89" t="s">
        <v>31</v>
      </c>
      <c r="H57" s="89" t="s">
        <v>26</v>
      </c>
      <c r="I57" s="7">
        <v>71176000000</v>
      </c>
      <c r="J57" s="89" t="s">
        <v>28</v>
      </c>
      <c r="K57" s="1">
        <v>330</v>
      </c>
      <c r="L57" s="19">
        <v>42736</v>
      </c>
      <c r="M57" s="19">
        <v>43070</v>
      </c>
      <c r="N57" s="89" t="s">
        <v>23</v>
      </c>
      <c r="O57" s="65" t="s">
        <v>18</v>
      </c>
    </row>
    <row r="58" spans="1:15" ht="35.25" customHeight="1" x14ac:dyDescent="0.25">
      <c r="A58" s="67" t="s">
        <v>99</v>
      </c>
      <c r="B58" s="65" t="s">
        <v>85</v>
      </c>
      <c r="C58" s="65" t="s">
        <v>548</v>
      </c>
      <c r="D58" s="13" t="s">
        <v>276</v>
      </c>
      <c r="E58" s="34" t="s">
        <v>46</v>
      </c>
      <c r="F58" s="65">
        <v>876</v>
      </c>
      <c r="G58" s="89" t="s">
        <v>31</v>
      </c>
      <c r="H58" s="89" t="s">
        <v>26</v>
      </c>
      <c r="I58" s="7">
        <v>71176000000</v>
      </c>
      <c r="J58" s="89" t="s">
        <v>28</v>
      </c>
      <c r="K58" s="1">
        <v>141.6</v>
      </c>
      <c r="L58" s="19">
        <v>42736</v>
      </c>
      <c r="M58" s="19">
        <v>43070</v>
      </c>
      <c r="N58" s="89" t="s">
        <v>23</v>
      </c>
      <c r="O58" s="65" t="s">
        <v>18</v>
      </c>
    </row>
    <row r="59" spans="1:15" ht="36" customHeight="1" x14ac:dyDescent="0.25">
      <c r="A59" s="67" t="s">
        <v>568</v>
      </c>
      <c r="B59" s="65" t="s">
        <v>85</v>
      </c>
      <c r="C59" s="65" t="s">
        <v>548</v>
      </c>
      <c r="D59" s="25" t="s">
        <v>362</v>
      </c>
      <c r="E59" s="34" t="s">
        <v>46</v>
      </c>
      <c r="F59" s="65">
        <v>876</v>
      </c>
      <c r="G59" s="89" t="s">
        <v>31</v>
      </c>
      <c r="H59" s="89" t="s">
        <v>26</v>
      </c>
      <c r="I59" s="7">
        <v>71176000000</v>
      </c>
      <c r="J59" s="89" t="s">
        <v>28</v>
      </c>
      <c r="K59" s="1">
        <v>105</v>
      </c>
      <c r="L59" s="19">
        <v>42736</v>
      </c>
      <c r="M59" s="19">
        <v>43070</v>
      </c>
      <c r="N59" s="89" t="s">
        <v>23</v>
      </c>
      <c r="O59" s="65" t="s">
        <v>18</v>
      </c>
    </row>
    <row r="60" spans="1:15" ht="36" customHeight="1" x14ac:dyDescent="0.25">
      <c r="A60" s="67" t="s">
        <v>569</v>
      </c>
      <c r="B60" s="65" t="s">
        <v>85</v>
      </c>
      <c r="C60" s="65" t="s">
        <v>548</v>
      </c>
      <c r="D60" s="25" t="s">
        <v>276</v>
      </c>
      <c r="E60" s="34" t="s">
        <v>46</v>
      </c>
      <c r="F60" s="65">
        <v>876</v>
      </c>
      <c r="G60" s="89" t="s">
        <v>31</v>
      </c>
      <c r="H60" s="89" t="s">
        <v>26</v>
      </c>
      <c r="I60" s="7">
        <v>71176000000</v>
      </c>
      <c r="J60" s="89" t="s">
        <v>28</v>
      </c>
      <c r="K60" s="1">
        <v>188.8</v>
      </c>
      <c r="L60" s="19">
        <v>42736</v>
      </c>
      <c r="M60" s="19">
        <v>43070</v>
      </c>
      <c r="N60" s="89" t="s">
        <v>23</v>
      </c>
      <c r="O60" s="65" t="s">
        <v>18</v>
      </c>
    </row>
    <row r="61" spans="1:15" ht="36" customHeight="1" x14ac:dyDescent="0.25">
      <c r="A61" s="67" t="s">
        <v>102</v>
      </c>
      <c r="B61" s="65" t="s">
        <v>550</v>
      </c>
      <c r="C61" s="65" t="s">
        <v>549</v>
      </c>
      <c r="D61" s="25" t="s">
        <v>273</v>
      </c>
      <c r="E61" s="34" t="s">
        <v>46</v>
      </c>
      <c r="F61" s="65">
        <v>876</v>
      </c>
      <c r="G61" s="89" t="s">
        <v>31</v>
      </c>
      <c r="H61" s="89" t="s">
        <v>26</v>
      </c>
      <c r="I61" s="7">
        <v>71176000000</v>
      </c>
      <c r="J61" s="89" t="s">
        <v>28</v>
      </c>
      <c r="K61" s="1">
        <v>410</v>
      </c>
      <c r="L61" s="19">
        <v>42736</v>
      </c>
      <c r="M61" s="19">
        <v>43070</v>
      </c>
      <c r="N61" s="89" t="s">
        <v>23</v>
      </c>
      <c r="O61" s="65" t="s">
        <v>18</v>
      </c>
    </row>
    <row r="62" spans="1:15" ht="36" customHeight="1" x14ac:dyDescent="0.25">
      <c r="A62" s="67" t="s">
        <v>570</v>
      </c>
      <c r="B62" s="65" t="s">
        <v>122</v>
      </c>
      <c r="C62" s="65" t="s">
        <v>532</v>
      </c>
      <c r="D62" s="31" t="s">
        <v>274</v>
      </c>
      <c r="E62" s="34" t="s">
        <v>46</v>
      </c>
      <c r="F62" s="65">
        <v>876</v>
      </c>
      <c r="G62" s="89" t="s">
        <v>31</v>
      </c>
      <c r="H62" s="89" t="s">
        <v>26</v>
      </c>
      <c r="I62" s="7">
        <v>71176000000</v>
      </c>
      <c r="J62" s="89" t="s">
        <v>28</v>
      </c>
      <c r="K62" s="1">
        <v>188.8</v>
      </c>
      <c r="L62" s="19">
        <v>42736</v>
      </c>
      <c r="M62" s="19">
        <v>43070</v>
      </c>
      <c r="N62" s="89" t="s">
        <v>23</v>
      </c>
      <c r="O62" s="65" t="s">
        <v>18</v>
      </c>
    </row>
    <row r="63" spans="1:15" ht="36" customHeight="1" x14ac:dyDescent="0.25">
      <c r="A63" s="67" t="s">
        <v>571</v>
      </c>
      <c r="B63" s="65" t="s">
        <v>122</v>
      </c>
      <c r="C63" s="65" t="s">
        <v>532</v>
      </c>
      <c r="D63" s="2" t="s">
        <v>275</v>
      </c>
      <c r="E63" s="34" t="s">
        <v>46</v>
      </c>
      <c r="F63" s="65">
        <v>876</v>
      </c>
      <c r="G63" s="89" t="s">
        <v>31</v>
      </c>
      <c r="H63" s="89" t="s">
        <v>26</v>
      </c>
      <c r="I63" s="7">
        <v>71176000000</v>
      </c>
      <c r="J63" s="89" t="s">
        <v>28</v>
      </c>
      <c r="K63" s="1">
        <v>236</v>
      </c>
      <c r="L63" s="19">
        <v>42736</v>
      </c>
      <c r="M63" s="19">
        <v>43070</v>
      </c>
      <c r="N63" s="89" t="s">
        <v>23</v>
      </c>
      <c r="O63" s="65" t="s">
        <v>18</v>
      </c>
    </row>
    <row r="64" spans="1:15" ht="36" customHeight="1" x14ac:dyDescent="0.25">
      <c r="A64" s="67" t="s">
        <v>868</v>
      </c>
      <c r="B64" s="65" t="s">
        <v>118</v>
      </c>
      <c r="C64" s="65" t="s">
        <v>97</v>
      </c>
      <c r="D64" s="13" t="s">
        <v>365</v>
      </c>
      <c r="E64" s="34" t="s">
        <v>46</v>
      </c>
      <c r="F64" s="65">
        <v>876</v>
      </c>
      <c r="G64" s="89" t="s">
        <v>31</v>
      </c>
      <c r="H64" s="89" t="s">
        <v>26</v>
      </c>
      <c r="I64" s="7">
        <v>71176000000</v>
      </c>
      <c r="J64" s="89" t="s">
        <v>28</v>
      </c>
      <c r="K64" s="1">
        <v>472</v>
      </c>
      <c r="L64" s="19">
        <v>42736</v>
      </c>
      <c r="M64" s="19">
        <v>43070</v>
      </c>
      <c r="N64" s="89" t="s">
        <v>23</v>
      </c>
      <c r="O64" s="65" t="s">
        <v>18</v>
      </c>
    </row>
    <row r="65" spans="1:15" ht="36" customHeight="1" x14ac:dyDescent="0.25">
      <c r="A65" s="67" t="s">
        <v>572</v>
      </c>
      <c r="B65" s="81" t="s">
        <v>709</v>
      </c>
      <c r="C65" s="65" t="s">
        <v>708</v>
      </c>
      <c r="D65" s="13" t="s">
        <v>853</v>
      </c>
      <c r="E65" s="34" t="s">
        <v>46</v>
      </c>
      <c r="F65" s="65">
        <v>876</v>
      </c>
      <c r="G65" s="89" t="s">
        <v>31</v>
      </c>
      <c r="H65" s="89" t="s">
        <v>26</v>
      </c>
      <c r="I65" s="7">
        <v>71176000000</v>
      </c>
      <c r="J65" s="89" t="s">
        <v>28</v>
      </c>
      <c r="K65" s="1">
        <v>130</v>
      </c>
      <c r="L65" s="19">
        <v>42736</v>
      </c>
      <c r="M65" s="19">
        <v>43070</v>
      </c>
      <c r="N65" s="89" t="s">
        <v>23</v>
      </c>
      <c r="O65" s="65" t="s">
        <v>18</v>
      </c>
    </row>
    <row r="66" spans="1:15" ht="36" customHeight="1" x14ac:dyDescent="0.25">
      <c r="A66" s="67" t="s">
        <v>573</v>
      </c>
      <c r="B66" s="81" t="s">
        <v>709</v>
      </c>
      <c r="C66" s="65" t="s">
        <v>708</v>
      </c>
      <c r="D66" s="13" t="s">
        <v>854</v>
      </c>
      <c r="E66" s="34" t="s">
        <v>46</v>
      </c>
      <c r="F66" s="65">
        <v>876</v>
      </c>
      <c r="G66" s="89" t="s">
        <v>31</v>
      </c>
      <c r="H66" s="89" t="s">
        <v>26</v>
      </c>
      <c r="I66" s="7">
        <v>71176000000</v>
      </c>
      <c r="J66" s="89" t="s">
        <v>28</v>
      </c>
      <c r="K66" s="1">
        <v>118</v>
      </c>
      <c r="L66" s="19">
        <v>42736</v>
      </c>
      <c r="M66" s="19">
        <v>43070</v>
      </c>
      <c r="N66" s="89" t="s">
        <v>23</v>
      </c>
      <c r="O66" s="65" t="s">
        <v>18</v>
      </c>
    </row>
    <row r="67" spans="1:15" ht="36" customHeight="1" x14ac:dyDescent="0.25">
      <c r="A67" s="67" t="s">
        <v>574</v>
      </c>
      <c r="B67" s="65" t="s">
        <v>118</v>
      </c>
      <c r="C67" s="65" t="s">
        <v>97</v>
      </c>
      <c r="D67" s="13" t="s">
        <v>364</v>
      </c>
      <c r="E67" s="34" t="s">
        <v>46</v>
      </c>
      <c r="F67" s="65">
        <v>876</v>
      </c>
      <c r="G67" s="89" t="s">
        <v>31</v>
      </c>
      <c r="H67" s="89" t="s">
        <v>26</v>
      </c>
      <c r="I67" s="7">
        <v>71176000000</v>
      </c>
      <c r="J67" s="89" t="s">
        <v>28</v>
      </c>
      <c r="K67" s="1">
        <v>105</v>
      </c>
      <c r="L67" s="19">
        <v>42736</v>
      </c>
      <c r="M67" s="19">
        <v>43070</v>
      </c>
      <c r="N67" s="89" t="s">
        <v>23</v>
      </c>
      <c r="O67" s="65" t="s">
        <v>18</v>
      </c>
    </row>
    <row r="68" spans="1:15" ht="36" customHeight="1" x14ac:dyDescent="0.25">
      <c r="A68" s="67" t="s">
        <v>575</v>
      </c>
      <c r="B68" s="67" t="s">
        <v>710</v>
      </c>
      <c r="C68" s="67" t="s">
        <v>746</v>
      </c>
      <c r="D68" s="13" t="s">
        <v>299</v>
      </c>
      <c r="E68" s="34" t="s">
        <v>46</v>
      </c>
      <c r="F68" s="65">
        <v>876</v>
      </c>
      <c r="G68" s="89" t="s">
        <v>31</v>
      </c>
      <c r="H68" s="89" t="s">
        <v>26</v>
      </c>
      <c r="I68" s="7">
        <v>71176000000</v>
      </c>
      <c r="J68" s="89" t="s">
        <v>28</v>
      </c>
      <c r="K68" s="1">
        <v>3100</v>
      </c>
      <c r="L68" s="19">
        <v>42795</v>
      </c>
      <c r="M68" s="19">
        <v>43070</v>
      </c>
      <c r="N68" s="89" t="s">
        <v>175</v>
      </c>
      <c r="O68" s="65" t="s">
        <v>32</v>
      </c>
    </row>
    <row r="69" spans="1:15" ht="36" customHeight="1" x14ac:dyDescent="0.25">
      <c r="A69" s="67" t="s">
        <v>576</v>
      </c>
      <c r="B69" s="67" t="s">
        <v>126</v>
      </c>
      <c r="C69" s="67" t="s">
        <v>711</v>
      </c>
      <c r="D69" s="13" t="s">
        <v>250</v>
      </c>
      <c r="E69" s="34" t="s">
        <v>46</v>
      </c>
      <c r="F69" s="65">
        <v>642</v>
      </c>
      <c r="G69" s="89" t="s">
        <v>27</v>
      </c>
      <c r="H69" s="48">
        <v>1</v>
      </c>
      <c r="I69" s="7">
        <v>71176000000</v>
      </c>
      <c r="J69" s="89" t="s">
        <v>28</v>
      </c>
      <c r="K69" s="43">
        <v>363.44</v>
      </c>
      <c r="L69" s="19">
        <v>42736</v>
      </c>
      <c r="M69" s="19">
        <v>43070</v>
      </c>
      <c r="N69" s="89" t="s">
        <v>23</v>
      </c>
      <c r="O69" s="65" t="s">
        <v>18</v>
      </c>
    </row>
    <row r="70" spans="1:15" ht="36" customHeight="1" x14ac:dyDescent="0.25">
      <c r="A70" s="67" t="s">
        <v>103</v>
      </c>
      <c r="B70" s="67" t="s">
        <v>138</v>
      </c>
      <c r="C70" s="67" t="s">
        <v>712</v>
      </c>
      <c r="D70" s="26" t="s">
        <v>261</v>
      </c>
      <c r="E70" s="34" t="s">
        <v>46</v>
      </c>
      <c r="F70" s="65">
        <v>642</v>
      </c>
      <c r="G70" s="89" t="s">
        <v>27</v>
      </c>
      <c r="H70" s="48">
        <v>1</v>
      </c>
      <c r="I70" s="7">
        <v>71176000000</v>
      </c>
      <c r="J70" s="89" t="s">
        <v>28</v>
      </c>
      <c r="K70" s="43">
        <v>105</v>
      </c>
      <c r="L70" s="19">
        <v>42736</v>
      </c>
      <c r="M70" s="19">
        <v>43070</v>
      </c>
      <c r="N70" s="89" t="s">
        <v>23</v>
      </c>
      <c r="O70" s="65" t="s">
        <v>18</v>
      </c>
    </row>
    <row r="71" spans="1:15" ht="36" customHeight="1" x14ac:dyDescent="0.25">
      <c r="A71" s="67" t="s">
        <v>105</v>
      </c>
      <c r="B71" s="67" t="s">
        <v>138</v>
      </c>
      <c r="C71" s="67" t="s">
        <v>839</v>
      </c>
      <c r="D71" s="57" t="s">
        <v>277</v>
      </c>
      <c r="E71" s="34" t="s">
        <v>46</v>
      </c>
      <c r="F71" s="65">
        <v>642</v>
      </c>
      <c r="G71" s="89" t="s">
        <v>27</v>
      </c>
      <c r="H71" s="48">
        <v>2</v>
      </c>
      <c r="I71" s="7">
        <v>71176000000</v>
      </c>
      <c r="J71" s="89" t="s">
        <v>28</v>
      </c>
      <c r="K71" s="3">
        <v>236</v>
      </c>
      <c r="L71" s="19">
        <v>42736</v>
      </c>
      <c r="M71" s="19">
        <v>43070</v>
      </c>
      <c r="N71" s="89" t="s">
        <v>23</v>
      </c>
      <c r="O71" s="65" t="s">
        <v>18</v>
      </c>
    </row>
    <row r="72" spans="1:15" ht="1.5" customHeight="1" x14ac:dyDescent="0.25">
      <c r="A72" s="67" t="s">
        <v>577</v>
      </c>
      <c r="B72" s="67" t="s">
        <v>138</v>
      </c>
      <c r="C72" s="67" t="s">
        <v>802</v>
      </c>
      <c r="D72" s="57" t="s">
        <v>190</v>
      </c>
      <c r="E72" s="34" t="s">
        <v>46</v>
      </c>
      <c r="F72" s="65">
        <v>642</v>
      </c>
      <c r="G72" s="89" t="s">
        <v>27</v>
      </c>
      <c r="H72" s="48">
        <v>1</v>
      </c>
      <c r="I72" s="7">
        <v>71176000000</v>
      </c>
      <c r="J72" s="89" t="s">
        <v>28</v>
      </c>
      <c r="K72" s="3">
        <v>590</v>
      </c>
      <c r="L72" s="19">
        <v>42736</v>
      </c>
      <c r="M72" s="19">
        <v>43070</v>
      </c>
      <c r="N72" s="89" t="s">
        <v>23</v>
      </c>
      <c r="O72" s="65" t="s">
        <v>18</v>
      </c>
    </row>
    <row r="73" spans="1:15" ht="36" customHeight="1" x14ac:dyDescent="0.25">
      <c r="A73" s="67" t="s">
        <v>578</v>
      </c>
      <c r="B73" s="67" t="s">
        <v>138</v>
      </c>
      <c r="C73" s="67" t="s">
        <v>821</v>
      </c>
      <c r="D73" s="26" t="s">
        <v>278</v>
      </c>
      <c r="E73" s="34" t="s">
        <v>46</v>
      </c>
      <c r="F73" s="65">
        <v>642</v>
      </c>
      <c r="G73" s="89" t="s">
        <v>27</v>
      </c>
      <c r="H73" s="48">
        <v>5</v>
      </c>
      <c r="I73" s="7">
        <v>71176000000</v>
      </c>
      <c r="J73" s="89" t="s">
        <v>28</v>
      </c>
      <c r="K73" s="3">
        <v>247.8</v>
      </c>
      <c r="L73" s="19">
        <v>42736</v>
      </c>
      <c r="M73" s="19">
        <v>43070</v>
      </c>
      <c r="N73" s="89" t="s">
        <v>23</v>
      </c>
      <c r="O73" s="65" t="s">
        <v>18</v>
      </c>
    </row>
    <row r="74" spans="1:15" ht="36" customHeight="1" x14ac:dyDescent="0.25">
      <c r="A74" s="67" t="s">
        <v>106</v>
      </c>
      <c r="B74" s="67" t="s">
        <v>138</v>
      </c>
      <c r="C74" s="67" t="s">
        <v>713</v>
      </c>
      <c r="D74" s="58" t="s">
        <v>264</v>
      </c>
      <c r="E74" s="34" t="s">
        <v>46</v>
      </c>
      <c r="F74" s="65">
        <v>642</v>
      </c>
      <c r="G74" s="89" t="s">
        <v>27</v>
      </c>
      <c r="H74" s="48">
        <v>1</v>
      </c>
      <c r="I74" s="7">
        <v>71176000000</v>
      </c>
      <c r="J74" s="89" t="s">
        <v>28</v>
      </c>
      <c r="K74" s="3">
        <v>177</v>
      </c>
      <c r="L74" s="19">
        <v>42736</v>
      </c>
      <c r="M74" s="19">
        <v>43070</v>
      </c>
      <c r="N74" s="89" t="s">
        <v>23</v>
      </c>
      <c r="O74" s="65" t="s">
        <v>18</v>
      </c>
    </row>
    <row r="75" spans="1:15" ht="36" customHeight="1" x14ac:dyDescent="0.25">
      <c r="A75" s="67" t="s">
        <v>108</v>
      </c>
      <c r="B75" s="67" t="s">
        <v>138</v>
      </c>
      <c r="C75" s="67" t="s">
        <v>838</v>
      </c>
      <c r="D75" s="26" t="s">
        <v>266</v>
      </c>
      <c r="E75" s="34" t="s">
        <v>46</v>
      </c>
      <c r="F75" s="65">
        <v>642</v>
      </c>
      <c r="G75" s="89" t="s">
        <v>27</v>
      </c>
      <c r="H75" s="48">
        <v>1</v>
      </c>
      <c r="I75" s="7">
        <v>71176000000</v>
      </c>
      <c r="J75" s="89" t="s">
        <v>28</v>
      </c>
      <c r="K75" s="3">
        <v>106.2</v>
      </c>
      <c r="L75" s="19">
        <v>42736</v>
      </c>
      <c r="M75" s="19">
        <v>43070</v>
      </c>
      <c r="N75" s="89" t="s">
        <v>23</v>
      </c>
      <c r="O75" s="65" t="s">
        <v>18</v>
      </c>
    </row>
    <row r="76" spans="1:15" ht="36" customHeight="1" x14ac:dyDescent="0.25">
      <c r="A76" s="67" t="s">
        <v>109</v>
      </c>
      <c r="B76" s="67" t="s">
        <v>715</v>
      </c>
      <c r="C76" s="67" t="s">
        <v>714</v>
      </c>
      <c r="D76" s="26" t="s">
        <v>291</v>
      </c>
      <c r="E76" s="34" t="s">
        <v>46</v>
      </c>
      <c r="F76" s="65">
        <v>642</v>
      </c>
      <c r="G76" s="89" t="s">
        <v>27</v>
      </c>
      <c r="H76" s="48">
        <v>2</v>
      </c>
      <c r="I76" s="7">
        <v>71176000000</v>
      </c>
      <c r="J76" s="89" t="s">
        <v>28</v>
      </c>
      <c r="K76" s="3">
        <v>481.44</v>
      </c>
      <c r="L76" s="19">
        <v>42736</v>
      </c>
      <c r="M76" s="19">
        <v>43070</v>
      </c>
      <c r="N76" s="89" t="s">
        <v>23</v>
      </c>
      <c r="O76" s="65" t="s">
        <v>18</v>
      </c>
    </row>
    <row r="77" spans="1:15" ht="36" customHeight="1" x14ac:dyDescent="0.25">
      <c r="A77" s="67" t="s">
        <v>110</v>
      </c>
      <c r="B77" s="67" t="s">
        <v>715</v>
      </c>
      <c r="C77" s="67" t="s">
        <v>714</v>
      </c>
      <c r="D77" s="31" t="s">
        <v>293</v>
      </c>
      <c r="E77" s="34" t="s">
        <v>46</v>
      </c>
      <c r="F77" s="65">
        <v>642</v>
      </c>
      <c r="G77" s="89" t="s">
        <v>27</v>
      </c>
      <c r="H77" s="48">
        <v>2</v>
      </c>
      <c r="I77" s="7">
        <v>71176000000</v>
      </c>
      <c r="J77" s="89" t="s">
        <v>28</v>
      </c>
      <c r="K77" s="3">
        <v>736.32</v>
      </c>
      <c r="L77" s="19">
        <v>42736</v>
      </c>
      <c r="M77" s="19">
        <v>43070</v>
      </c>
      <c r="N77" s="89" t="s">
        <v>23</v>
      </c>
      <c r="O77" s="65" t="s">
        <v>18</v>
      </c>
    </row>
    <row r="78" spans="1:15" ht="36" customHeight="1" x14ac:dyDescent="0.25">
      <c r="A78" s="67" t="s">
        <v>579</v>
      </c>
      <c r="B78" s="67" t="s">
        <v>717</v>
      </c>
      <c r="C78" s="67" t="s">
        <v>716</v>
      </c>
      <c r="D78" s="26" t="s">
        <v>294</v>
      </c>
      <c r="E78" s="34" t="s">
        <v>46</v>
      </c>
      <c r="F78" s="65">
        <v>642</v>
      </c>
      <c r="G78" s="89" t="s">
        <v>27</v>
      </c>
      <c r="H78" s="48">
        <v>1</v>
      </c>
      <c r="I78" s="7">
        <v>71176000000</v>
      </c>
      <c r="J78" s="89" t="s">
        <v>28</v>
      </c>
      <c r="K78" s="3">
        <v>354</v>
      </c>
      <c r="L78" s="19">
        <v>42736</v>
      </c>
      <c r="M78" s="19">
        <v>43070</v>
      </c>
      <c r="N78" s="89" t="s">
        <v>23</v>
      </c>
      <c r="O78" s="65" t="s">
        <v>18</v>
      </c>
    </row>
    <row r="79" spans="1:15" ht="36" customHeight="1" x14ac:dyDescent="0.25">
      <c r="A79" s="67" t="s">
        <v>580</v>
      </c>
      <c r="B79" s="67" t="s">
        <v>122</v>
      </c>
      <c r="C79" s="67" t="s">
        <v>720</v>
      </c>
      <c r="D79" s="26" t="s">
        <v>718</v>
      </c>
      <c r="E79" s="34" t="s">
        <v>46</v>
      </c>
      <c r="F79" s="65">
        <v>876</v>
      </c>
      <c r="G79" s="89" t="s">
        <v>31</v>
      </c>
      <c r="H79" s="48" t="s">
        <v>26</v>
      </c>
      <c r="I79" s="7">
        <v>71176000000</v>
      </c>
      <c r="J79" s="89" t="s">
        <v>28</v>
      </c>
      <c r="K79" s="3">
        <v>354</v>
      </c>
      <c r="L79" s="19">
        <v>42736</v>
      </c>
      <c r="M79" s="19">
        <v>43070</v>
      </c>
      <c r="N79" s="89" t="s">
        <v>23</v>
      </c>
      <c r="O79" s="65" t="s">
        <v>18</v>
      </c>
    </row>
    <row r="80" spans="1:15" ht="36" customHeight="1" x14ac:dyDescent="0.25">
      <c r="A80" s="67" t="s">
        <v>581</v>
      </c>
      <c r="B80" s="67" t="s">
        <v>724</v>
      </c>
      <c r="C80" s="67" t="s">
        <v>723</v>
      </c>
      <c r="D80" s="26" t="s">
        <v>295</v>
      </c>
      <c r="E80" s="34" t="s">
        <v>46</v>
      </c>
      <c r="F80" s="65">
        <v>876</v>
      </c>
      <c r="G80" s="89" t="s">
        <v>31</v>
      </c>
      <c r="H80" s="48">
        <v>1</v>
      </c>
      <c r="I80" s="7">
        <v>71176000000</v>
      </c>
      <c r="J80" s="89" t="s">
        <v>28</v>
      </c>
      <c r="K80" s="3">
        <v>578.20000000000005</v>
      </c>
      <c r="L80" s="19">
        <v>42736</v>
      </c>
      <c r="M80" s="19">
        <v>43070</v>
      </c>
      <c r="N80" s="89" t="s">
        <v>23</v>
      </c>
      <c r="O80" s="65" t="s">
        <v>18</v>
      </c>
    </row>
    <row r="81" spans="1:15" ht="36" customHeight="1" x14ac:dyDescent="0.25">
      <c r="A81" s="67" t="s">
        <v>582</v>
      </c>
      <c r="B81" s="39" t="s">
        <v>722</v>
      </c>
      <c r="C81" s="39" t="s">
        <v>722</v>
      </c>
      <c r="D81" s="73" t="s">
        <v>296</v>
      </c>
      <c r="E81" s="34" t="s">
        <v>46</v>
      </c>
      <c r="F81" s="65">
        <v>876</v>
      </c>
      <c r="G81" s="89" t="s">
        <v>31</v>
      </c>
      <c r="H81" s="48" t="s">
        <v>26</v>
      </c>
      <c r="I81" s="7">
        <v>71176000000</v>
      </c>
      <c r="J81" s="89" t="s">
        <v>28</v>
      </c>
      <c r="K81" s="3">
        <v>600</v>
      </c>
      <c r="L81" s="19">
        <v>42736</v>
      </c>
      <c r="M81" s="19">
        <v>43070</v>
      </c>
      <c r="N81" s="89" t="s">
        <v>23</v>
      </c>
      <c r="O81" s="65" t="s">
        <v>18</v>
      </c>
    </row>
    <row r="82" spans="1:15" ht="36" customHeight="1" x14ac:dyDescent="0.25">
      <c r="A82" s="67" t="s">
        <v>583</v>
      </c>
      <c r="B82" s="67" t="s">
        <v>122</v>
      </c>
      <c r="C82" s="65" t="s">
        <v>719</v>
      </c>
      <c r="D82" s="44" t="s">
        <v>297</v>
      </c>
      <c r="E82" s="34" t="s">
        <v>46</v>
      </c>
      <c r="F82" s="65">
        <v>876</v>
      </c>
      <c r="G82" s="89" t="s">
        <v>31</v>
      </c>
      <c r="H82" s="48" t="s">
        <v>26</v>
      </c>
      <c r="I82" s="7">
        <v>71176000000</v>
      </c>
      <c r="J82" s="89" t="s">
        <v>28</v>
      </c>
      <c r="K82" s="3">
        <v>100</v>
      </c>
      <c r="L82" s="19">
        <v>42736</v>
      </c>
      <c r="M82" s="19">
        <v>43070</v>
      </c>
      <c r="N82" s="89" t="s">
        <v>23</v>
      </c>
      <c r="O82" s="65" t="s">
        <v>18</v>
      </c>
    </row>
    <row r="83" spans="1:15" ht="36" customHeight="1" x14ac:dyDescent="0.25">
      <c r="A83" s="67" t="s">
        <v>584</v>
      </c>
      <c r="B83" s="67" t="s">
        <v>122</v>
      </c>
      <c r="C83" s="65" t="s">
        <v>720</v>
      </c>
      <c r="D83" s="44" t="s">
        <v>298</v>
      </c>
      <c r="E83" s="34" t="s">
        <v>46</v>
      </c>
      <c r="F83" s="65">
        <v>876</v>
      </c>
      <c r="G83" s="89" t="s">
        <v>31</v>
      </c>
      <c r="H83" s="48" t="s">
        <v>26</v>
      </c>
      <c r="I83" s="7">
        <v>71176000000</v>
      </c>
      <c r="J83" s="89" t="s">
        <v>28</v>
      </c>
      <c r="K83" s="3">
        <v>300</v>
      </c>
      <c r="L83" s="19">
        <v>42736</v>
      </c>
      <c r="M83" s="19">
        <v>43070</v>
      </c>
      <c r="N83" s="89" t="s">
        <v>23</v>
      </c>
      <c r="O83" s="65" t="s">
        <v>18</v>
      </c>
    </row>
    <row r="84" spans="1:15" ht="36" customHeight="1" x14ac:dyDescent="0.25">
      <c r="A84" s="67" t="s">
        <v>869</v>
      </c>
      <c r="B84" s="39" t="s">
        <v>725</v>
      </c>
      <c r="C84" s="39" t="s">
        <v>725</v>
      </c>
      <c r="D84" s="13" t="s">
        <v>323</v>
      </c>
      <c r="E84" s="34" t="s">
        <v>46</v>
      </c>
      <c r="F84" s="65">
        <v>642</v>
      </c>
      <c r="G84" s="89" t="s">
        <v>27</v>
      </c>
      <c r="H84" s="89" t="s">
        <v>324</v>
      </c>
      <c r="I84" s="7">
        <v>71176000000</v>
      </c>
      <c r="J84" s="89" t="s">
        <v>28</v>
      </c>
      <c r="K84" s="3">
        <f>19134</f>
        <v>19134</v>
      </c>
      <c r="L84" s="19">
        <v>42767</v>
      </c>
      <c r="M84" s="19">
        <v>43070</v>
      </c>
      <c r="N84" s="89" t="s">
        <v>175</v>
      </c>
      <c r="O84" s="65" t="s">
        <v>18</v>
      </c>
    </row>
    <row r="85" spans="1:15" ht="36" customHeight="1" x14ac:dyDescent="0.25">
      <c r="A85" s="67" t="s">
        <v>585</v>
      </c>
      <c r="B85" s="65" t="s">
        <v>122</v>
      </c>
      <c r="C85" s="65" t="s">
        <v>726</v>
      </c>
      <c r="D85" s="13" t="s">
        <v>283</v>
      </c>
      <c r="E85" s="34" t="s">
        <v>46</v>
      </c>
      <c r="F85" s="65">
        <v>642</v>
      </c>
      <c r="G85" s="89" t="s">
        <v>27</v>
      </c>
      <c r="H85" s="48" t="s">
        <v>26</v>
      </c>
      <c r="I85" s="7">
        <v>71176000000</v>
      </c>
      <c r="J85" s="89" t="s">
        <v>28</v>
      </c>
      <c r="K85" s="1">
        <v>221.84</v>
      </c>
      <c r="L85" s="19">
        <v>42826</v>
      </c>
      <c r="M85" s="19">
        <v>43070</v>
      </c>
      <c r="N85" s="89" t="s">
        <v>23</v>
      </c>
      <c r="O85" s="65" t="s">
        <v>18</v>
      </c>
    </row>
    <row r="86" spans="1:15" ht="35.25" customHeight="1" x14ac:dyDescent="0.25">
      <c r="A86" s="67" t="s">
        <v>586</v>
      </c>
      <c r="B86" s="65" t="s">
        <v>727</v>
      </c>
      <c r="C86" s="65" t="s">
        <v>728</v>
      </c>
      <c r="D86" s="13" t="s">
        <v>315</v>
      </c>
      <c r="E86" s="34" t="s">
        <v>46</v>
      </c>
      <c r="F86" s="65">
        <v>642</v>
      </c>
      <c r="G86" s="89" t="s">
        <v>27</v>
      </c>
      <c r="H86" s="48">
        <v>4</v>
      </c>
      <c r="I86" s="7">
        <v>71176000000</v>
      </c>
      <c r="J86" s="89" t="s">
        <v>28</v>
      </c>
      <c r="K86" s="1">
        <v>198.24</v>
      </c>
      <c r="L86" s="19">
        <v>42736</v>
      </c>
      <c r="M86" s="19">
        <v>43070</v>
      </c>
      <c r="N86" s="89" t="s">
        <v>23</v>
      </c>
      <c r="O86" s="65" t="s">
        <v>18</v>
      </c>
    </row>
    <row r="87" spans="1:15" ht="36" customHeight="1" x14ac:dyDescent="0.25">
      <c r="A87" s="67" t="s">
        <v>587</v>
      </c>
      <c r="B87" s="65" t="s">
        <v>729</v>
      </c>
      <c r="C87" s="65" t="s">
        <v>730</v>
      </c>
      <c r="D87" s="13" t="s">
        <v>316</v>
      </c>
      <c r="E87" s="34" t="s">
        <v>46</v>
      </c>
      <c r="F87" s="65">
        <v>876</v>
      </c>
      <c r="G87" s="89" t="s">
        <v>31</v>
      </c>
      <c r="H87" s="48" t="s">
        <v>26</v>
      </c>
      <c r="I87" s="7">
        <v>71176000000</v>
      </c>
      <c r="J87" s="89" t="s">
        <v>28</v>
      </c>
      <c r="K87" s="3">
        <v>9794</v>
      </c>
      <c r="L87" s="19">
        <v>42736</v>
      </c>
      <c r="M87" s="19">
        <v>43070</v>
      </c>
      <c r="N87" s="89" t="s">
        <v>23</v>
      </c>
      <c r="O87" s="65" t="s">
        <v>18</v>
      </c>
    </row>
    <row r="88" spans="1:15" ht="36" customHeight="1" x14ac:dyDescent="0.25">
      <c r="A88" s="67" t="s">
        <v>588</v>
      </c>
      <c r="B88" s="65" t="s">
        <v>729</v>
      </c>
      <c r="C88" s="65" t="s">
        <v>730</v>
      </c>
      <c r="D88" s="13" t="s">
        <v>859</v>
      </c>
      <c r="E88" s="34" t="s">
        <v>46</v>
      </c>
      <c r="F88" s="65">
        <v>876</v>
      </c>
      <c r="G88" s="89" t="s">
        <v>31</v>
      </c>
      <c r="H88" s="48" t="s">
        <v>26</v>
      </c>
      <c r="I88" s="7">
        <v>71176000000</v>
      </c>
      <c r="J88" s="89" t="s">
        <v>28</v>
      </c>
      <c r="K88" s="3">
        <v>590</v>
      </c>
      <c r="L88" s="19">
        <v>42736</v>
      </c>
      <c r="M88" s="19">
        <v>43070</v>
      </c>
      <c r="N88" s="89" t="s">
        <v>23</v>
      </c>
      <c r="O88" s="65" t="s">
        <v>18</v>
      </c>
    </row>
    <row r="89" spans="1:15" ht="42.75" customHeight="1" x14ac:dyDescent="0.25">
      <c r="A89" s="67" t="s">
        <v>589</v>
      </c>
      <c r="B89" s="65" t="s">
        <v>729</v>
      </c>
      <c r="C89" s="65" t="s">
        <v>730</v>
      </c>
      <c r="D89" s="13" t="s">
        <v>860</v>
      </c>
      <c r="E89" s="34" t="s">
        <v>46</v>
      </c>
      <c r="F89" s="65">
        <v>876</v>
      </c>
      <c r="G89" s="89" t="s">
        <v>31</v>
      </c>
      <c r="H89" s="48" t="s">
        <v>26</v>
      </c>
      <c r="I89" s="7">
        <v>71176000000</v>
      </c>
      <c r="J89" s="89" t="s">
        <v>28</v>
      </c>
      <c r="K89" s="3">
        <v>1121</v>
      </c>
      <c r="L89" s="19">
        <v>42736</v>
      </c>
      <c r="M89" s="19">
        <v>43070</v>
      </c>
      <c r="N89" s="89" t="s">
        <v>23</v>
      </c>
      <c r="O89" s="65" t="s">
        <v>18</v>
      </c>
    </row>
    <row r="90" spans="1:15" ht="36" customHeight="1" x14ac:dyDescent="0.25">
      <c r="A90" s="67" t="s">
        <v>590</v>
      </c>
      <c r="B90" s="65" t="s">
        <v>727</v>
      </c>
      <c r="C90" s="65" t="s">
        <v>731</v>
      </c>
      <c r="D90" s="13" t="s">
        <v>317</v>
      </c>
      <c r="E90" s="34" t="s">
        <v>46</v>
      </c>
      <c r="F90" s="65">
        <v>876</v>
      </c>
      <c r="G90" s="89" t="s">
        <v>31</v>
      </c>
      <c r="H90" s="48" t="s">
        <v>26</v>
      </c>
      <c r="I90" s="7">
        <v>71176000000</v>
      </c>
      <c r="J90" s="89" t="s">
        <v>28</v>
      </c>
      <c r="K90" s="3">
        <v>1167.3</v>
      </c>
      <c r="L90" s="19">
        <v>42736</v>
      </c>
      <c r="M90" s="19">
        <v>43070</v>
      </c>
      <c r="N90" s="89" t="s">
        <v>23</v>
      </c>
      <c r="O90" s="65" t="s">
        <v>18</v>
      </c>
    </row>
    <row r="91" spans="1:15" ht="36" customHeight="1" x14ac:dyDescent="0.25">
      <c r="A91" s="67" t="s">
        <v>591</v>
      </c>
      <c r="B91" s="65" t="s">
        <v>729</v>
      </c>
      <c r="C91" s="65" t="s">
        <v>730</v>
      </c>
      <c r="D91" s="13" t="s">
        <v>318</v>
      </c>
      <c r="E91" s="34" t="s">
        <v>46</v>
      </c>
      <c r="F91" s="65">
        <v>876</v>
      </c>
      <c r="G91" s="89" t="s">
        <v>31</v>
      </c>
      <c r="H91" s="48" t="s">
        <v>26</v>
      </c>
      <c r="I91" s="7">
        <v>71176000000</v>
      </c>
      <c r="J91" s="89" t="s">
        <v>28</v>
      </c>
      <c r="K91" s="3">
        <v>753.31</v>
      </c>
      <c r="L91" s="19">
        <v>42736</v>
      </c>
      <c r="M91" s="19">
        <v>43070</v>
      </c>
      <c r="N91" s="89" t="s">
        <v>23</v>
      </c>
      <c r="O91" s="65" t="s">
        <v>18</v>
      </c>
    </row>
    <row r="92" spans="1:15" ht="36" customHeight="1" x14ac:dyDescent="0.25">
      <c r="A92" s="67" t="s">
        <v>592</v>
      </c>
      <c r="B92" s="65" t="s">
        <v>729</v>
      </c>
      <c r="C92" s="65" t="s">
        <v>730</v>
      </c>
      <c r="D92" s="13" t="s">
        <v>319</v>
      </c>
      <c r="E92" s="34" t="s">
        <v>46</v>
      </c>
      <c r="F92" s="65">
        <v>876</v>
      </c>
      <c r="G92" s="89" t="s">
        <v>31</v>
      </c>
      <c r="H92" s="48" t="s">
        <v>26</v>
      </c>
      <c r="I92" s="7">
        <v>71176000000</v>
      </c>
      <c r="J92" s="89" t="s">
        <v>28</v>
      </c>
      <c r="K92" s="3">
        <v>144.19999999999999</v>
      </c>
      <c r="L92" s="19">
        <v>42736</v>
      </c>
      <c r="M92" s="19">
        <v>43070</v>
      </c>
      <c r="N92" s="89" t="s">
        <v>23</v>
      </c>
      <c r="O92" s="65" t="s">
        <v>18</v>
      </c>
    </row>
    <row r="93" spans="1:15" ht="33.75" customHeight="1" x14ac:dyDescent="0.25">
      <c r="A93" s="67" t="s">
        <v>112</v>
      </c>
      <c r="B93" s="65" t="s">
        <v>732</v>
      </c>
      <c r="C93" s="65" t="s">
        <v>111</v>
      </c>
      <c r="D93" s="13" t="s">
        <v>500</v>
      </c>
      <c r="E93" s="34" t="s">
        <v>46</v>
      </c>
      <c r="F93" s="65">
        <v>642</v>
      </c>
      <c r="G93" s="89" t="s">
        <v>27</v>
      </c>
      <c r="H93" s="48" t="s">
        <v>26</v>
      </c>
      <c r="I93" s="7">
        <v>71176000000</v>
      </c>
      <c r="J93" s="89" t="s">
        <v>28</v>
      </c>
      <c r="K93" s="1">
        <f>(300+39.69)*1.18</f>
        <v>400.83419999999995</v>
      </c>
      <c r="L93" s="19">
        <v>42736</v>
      </c>
      <c r="M93" s="19">
        <v>42795</v>
      </c>
      <c r="N93" s="89" t="s">
        <v>23</v>
      </c>
      <c r="O93" s="65" t="s">
        <v>18</v>
      </c>
    </row>
    <row r="94" spans="1:15" ht="36" customHeight="1" x14ac:dyDescent="0.25">
      <c r="A94" s="67" t="s">
        <v>593</v>
      </c>
      <c r="B94" s="65" t="s">
        <v>729</v>
      </c>
      <c r="C94" s="65" t="s">
        <v>730</v>
      </c>
      <c r="D94" s="13" t="s">
        <v>320</v>
      </c>
      <c r="E94" s="34" t="s">
        <v>46</v>
      </c>
      <c r="F94" s="65">
        <v>876</v>
      </c>
      <c r="G94" s="89" t="s">
        <v>31</v>
      </c>
      <c r="H94" s="48" t="s">
        <v>26</v>
      </c>
      <c r="I94" s="7">
        <v>71176000000</v>
      </c>
      <c r="J94" s="89" t="s">
        <v>28</v>
      </c>
      <c r="K94" s="1">
        <v>153.4</v>
      </c>
      <c r="L94" s="19">
        <v>42736</v>
      </c>
      <c r="M94" s="19">
        <v>43070</v>
      </c>
      <c r="N94" s="89" t="s">
        <v>23</v>
      </c>
      <c r="O94" s="65" t="s">
        <v>18</v>
      </c>
    </row>
    <row r="95" spans="1:15" ht="36" customHeight="1" x14ac:dyDescent="0.25">
      <c r="A95" s="67" t="s">
        <v>594</v>
      </c>
      <c r="B95" s="65" t="s">
        <v>729</v>
      </c>
      <c r="C95" s="65" t="s">
        <v>730</v>
      </c>
      <c r="D95" s="13" t="s">
        <v>321</v>
      </c>
      <c r="E95" s="34" t="s">
        <v>46</v>
      </c>
      <c r="F95" s="65">
        <v>876</v>
      </c>
      <c r="G95" s="89" t="s">
        <v>31</v>
      </c>
      <c r="H95" s="48" t="s">
        <v>26</v>
      </c>
      <c r="I95" s="7">
        <v>71176000000</v>
      </c>
      <c r="J95" s="89" t="s">
        <v>28</v>
      </c>
      <c r="K95" s="1">
        <v>145.1</v>
      </c>
      <c r="L95" s="19">
        <v>42736</v>
      </c>
      <c r="M95" s="19">
        <v>43070</v>
      </c>
      <c r="N95" s="89" t="s">
        <v>23</v>
      </c>
      <c r="O95" s="65" t="s">
        <v>18</v>
      </c>
    </row>
    <row r="96" spans="1:15" ht="36" customHeight="1" x14ac:dyDescent="0.25">
      <c r="A96" s="67" t="s">
        <v>595</v>
      </c>
      <c r="B96" s="65" t="s">
        <v>729</v>
      </c>
      <c r="C96" s="65" t="s">
        <v>730</v>
      </c>
      <c r="D96" s="13" t="s">
        <v>322</v>
      </c>
      <c r="E96" s="34" t="s">
        <v>46</v>
      </c>
      <c r="F96" s="65">
        <v>876</v>
      </c>
      <c r="G96" s="89" t="s">
        <v>31</v>
      </c>
      <c r="H96" s="48" t="s">
        <v>26</v>
      </c>
      <c r="I96" s="7">
        <v>71176000000</v>
      </c>
      <c r="J96" s="89" t="s">
        <v>28</v>
      </c>
      <c r="K96" s="1">
        <v>215.6</v>
      </c>
      <c r="L96" s="19">
        <v>42736</v>
      </c>
      <c r="M96" s="19">
        <v>43070</v>
      </c>
      <c r="N96" s="89" t="s">
        <v>23</v>
      </c>
      <c r="O96" s="65" t="s">
        <v>18</v>
      </c>
    </row>
    <row r="97" spans="1:15" ht="36" customHeight="1" x14ac:dyDescent="0.25">
      <c r="A97" s="67" t="s">
        <v>596</v>
      </c>
      <c r="B97" s="67" t="s">
        <v>122</v>
      </c>
      <c r="C97" s="67" t="s">
        <v>733</v>
      </c>
      <c r="D97" s="13" t="s">
        <v>302</v>
      </c>
      <c r="E97" s="34" t="s">
        <v>46</v>
      </c>
      <c r="F97" s="65">
        <v>642</v>
      </c>
      <c r="G97" s="89" t="s">
        <v>27</v>
      </c>
      <c r="H97" s="48">
        <v>8</v>
      </c>
      <c r="I97" s="7">
        <v>71176000000</v>
      </c>
      <c r="J97" s="89" t="s">
        <v>28</v>
      </c>
      <c r="K97" s="1">
        <v>928.88</v>
      </c>
      <c r="L97" s="19">
        <v>42736</v>
      </c>
      <c r="M97" s="19">
        <v>43070</v>
      </c>
      <c r="N97" s="89" t="s">
        <v>23</v>
      </c>
      <c r="O97" s="65" t="s">
        <v>18</v>
      </c>
    </row>
    <row r="98" spans="1:15" ht="36" customHeight="1" x14ac:dyDescent="0.25">
      <c r="A98" s="67" t="s">
        <v>597</v>
      </c>
      <c r="B98" s="67" t="s">
        <v>122</v>
      </c>
      <c r="C98" s="67" t="s">
        <v>733</v>
      </c>
      <c r="D98" s="31" t="s">
        <v>303</v>
      </c>
      <c r="E98" s="34" t="s">
        <v>46</v>
      </c>
      <c r="F98" s="65">
        <v>642</v>
      </c>
      <c r="G98" s="89" t="s">
        <v>27</v>
      </c>
      <c r="H98" s="48">
        <v>23</v>
      </c>
      <c r="I98" s="7">
        <v>71176000000</v>
      </c>
      <c r="J98" s="89" t="s">
        <v>28</v>
      </c>
      <c r="K98" s="1">
        <v>217.12</v>
      </c>
      <c r="L98" s="19">
        <v>42736</v>
      </c>
      <c r="M98" s="19">
        <v>43070</v>
      </c>
      <c r="N98" s="89" t="s">
        <v>23</v>
      </c>
      <c r="O98" s="65" t="s">
        <v>18</v>
      </c>
    </row>
    <row r="99" spans="1:15" ht="36" customHeight="1" x14ac:dyDescent="0.25">
      <c r="A99" s="67" t="s">
        <v>598</v>
      </c>
      <c r="B99" s="67" t="s">
        <v>118</v>
      </c>
      <c r="C99" s="67" t="s">
        <v>97</v>
      </c>
      <c r="D99" s="31" t="s">
        <v>826</v>
      </c>
      <c r="E99" s="34" t="s">
        <v>46</v>
      </c>
      <c r="F99" s="65">
        <v>642</v>
      </c>
      <c r="G99" s="89" t="s">
        <v>27</v>
      </c>
      <c r="H99" s="48">
        <v>14</v>
      </c>
      <c r="I99" s="7">
        <v>71176000000</v>
      </c>
      <c r="J99" s="89" t="s">
        <v>28</v>
      </c>
      <c r="K99" s="1">
        <v>188.8</v>
      </c>
      <c r="L99" s="19">
        <v>42736</v>
      </c>
      <c r="M99" s="19">
        <v>43070</v>
      </c>
      <c r="N99" s="89" t="s">
        <v>23</v>
      </c>
      <c r="O99" s="65" t="s">
        <v>18</v>
      </c>
    </row>
    <row r="100" spans="1:15" ht="36" customHeight="1" x14ac:dyDescent="0.25">
      <c r="A100" s="67" t="s">
        <v>599</v>
      </c>
      <c r="B100" s="67" t="s">
        <v>734</v>
      </c>
      <c r="C100" s="67" t="s">
        <v>883</v>
      </c>
      <c r="D100" s="31" t="s">
        <v>411</v>
      </c>
      <c r="E100" s="34" t="s">
        <v>46</v>
      </c>
      <c r="F100" s="65">
        <v>166</v>
      </c>
      <c r="G100" s="89" t="s">
        <v>29</v>
      </c>
      <c r="H100" s="59">
        <v>1200</v>
      </c>
      <c r="I100" s="7">
        <v>71176000000</v>
      </c>
      <c r="J100" s="89" t="s">
        <v>28</v>
      </c>
      <c r="K100" s="1">
        <v>123.19</v>
      </c>
      <c r="L100" s="19">
        <v>42736</v>
      </c>
      <c r="M100" s="19">
        <v>43070</v>
      </c>
      <c r="N100" s="89" t="s">
        <v>23</v>
      </c>
      <c r="O100" s="65" t="s">
        <v>18</v>
      </c>
    </row>
    <row r="101" spans="1:15" ht="36" customHeight="1" x14ac:dyDescent="0.25">
      <c r="A101" s="67" t="s">
        <v>600</v>
      </c>
      <c r="B101" s="67" t="s">
        <v>734</v>
      </c>
      <c r="C101" s="67" t="s">
        <v>883</v>
      </c>
      <c r="D101" s="31" t="s">
        <v>412</v>
      </c>
      <c r="E101" s="34" t="s">
        <v>46</v>
      </c>
      <c r="F101" s="65">
        <v>166</v>
      </c>
      <c r="G101" s="89" t="s">
        <v>29</v>
      </c>
      <c r="H101" s="59">
        <v>2000</v>
      </c>
      <c r="I101" s="7">
        <v>71176000000</v>
      </c>
      <c r="J101" s="89" t="s">
        <v>28</v>
      </c>
      <c r="K101" s="1">
        <v>290.75</v>
      </c>
      <c r="L101" s="19">
        <v>42736</v>
      </c>
      <c r="M101" s="19">
        <v>43070</v>
      </c>
      <c r="N101" s="89" t="s">
        <v>23</v>
      </c>
      <c r="O101" s="65" t="s">
        <v>18</v>
      </c>
    </row>
    <row r="102" spans="1:15" ht="36" customHeight="1" x14ac:dyDescent="0.25">
      <c r="A102" s="67" t="s">
        <v>601</v>
      </c>
      <c r="B102" s="67" t="s">
        <v>539</v>
      </c>
      <c r="C102" s="67" t="s">
        <v>735</v>
      </c>
      <c r="D102" s="31" t="s">
        <v>413</v>
      </c>
      <c r="E102" s="34" t="s">
        <v>46</v>
      </c>
      <c r="F102" s="65">
        <v>642</v>
      </c>
      <c r="G102" s="89" t="s">
        <v>27</v>
      </c>
      <c r="H102" s="59">
        <v>6</v>
      </c>
      <c r="I102" s="7">
        <v>71176000000</v>
      </c>
      <c r="J102" s="89" t="s">
        <v>28</v>
      </c>
      <c r="K102" s="1">
        <v>2383.6</v>
      </c>
      <c r="L102" s="19">
        <v>42767</v>
      </c>
      <c r="M102" s="19">
        <v>43070</v>
      </c>
      <c r="N102" s="89" t="s">
        <v>175</v>
      </c>
      <c r="O102" s="65" t="s">
        <v>18</v>
      </c>
    </row>
    <row r="103" spans="1:15" s="63" customFormat="1" ht="36" customHeight="1" x14ac:dyDescent="0.25">
      <c r="A103" s="67" t="s">
        <v>602</v>
      </c>
      <c r="B103" s="67" t="s">
        <v>118</v>
      </c>
      <c r="C103" s="67" t="s">
        <v>97</v>
      </c>
      <c r="D103" s="31" t="s">
        <v>415</v>
      </c>
      <c r="E103" s="34" t="s">
        <v>46</v>
      </c>
      <c r="F103" s="65">
        <v>642</v>
      </c>
      <c r="G103" s="89" t="s">
        <v>27</v>
      </c>
      <c r="H103" s="59">
        <v>35</v>
      </c>
      <c r="I103" s="7">
        <v>71176000000</v>
      </c>
      <c r="J103" s="89" t="s">
        <v>28</v>
      </c>
      <c r="K103" s="1">
        <v>446</v>
      </c>
      <c r="L103" s="19">
        <v>42736</v>
      </c>
      <c r="M103" s="19">
        <v>43070</v>
      </c>
      <c r="N103" s="89" t="s">
        <v>23</v>
      </c>
      <c r="O103" s="65" t="s">
        <v>18</v>
      </c>
    </row>
    <row r="104" spans="1:15" ht="36" customHeight="1" x14ac:dyDescent="0.25">
      <c r="A104" s="67" t="s">
        <v>603</v>
      </c>
      <c r="B104" s="67" t="s">
        <v>138</v>
      </c>
      <c r="C104" s="67" t="s">
        <v>544</v>
      </c>
      <c r="D104" s="31" t="s">
        <v>374</v>
      </c>
      <c r="E104" s="34" t="s">
        <v>46</v>
      </c>
      <c r="F104" s="65">
        <v>642</v>
      </c>
      <c r="G104" s="89" t="s">
        <v>27</v>
      </c>
      <c r="H104" s="48" t="s">
        <v>26</v>
      </c>
      <c r="I104" s="7">
        <v>71176000000</v>
      </c>
      <c r="J104" s="89" t="s">
        <v>28</v>
      </c>
      <c r="K104" s="1">
        <v>700</v>
      </c>
      <c r="L104" s="19">
        <v>42736</v>
      </c>
      <c r="M104" s="19">
        <v>42795</v>
      </c>
      <c r="N104" s="89" t="s">
        <v>23</v>
      </c>
      <c r="O104" s="65" t="s">
        <v>18</v>
      </c>
    </row>
    <row r="105" spans="1:15" ht="36" customHeight="1" x14ac:dyDescent="0.25">
      <c r="A105" s="67" t="s">
        <v>604</v>
      </c>
      <c r="B105" s="67" t="s">
        <v>138</v>
      </c>
      <c r="C105" s="67" t="s">
        <v>544</v>
      </c>
      <c r="D105" s="13" t="s">
        <v>375</v>
      </c>
      <c r="E105" s="34" t="s">
        <v>46</v>
      </c>
      <c r="F105" s="65">
        <v>642</v>
      </c>
      <c r="G105" s="89" t="s">
        <v>27</v>
      </c>
      <c r="H105" s="48" t="s">
        <v>26</v>
      </c>
      <c r="I105" s="7">
        <v>71176000000</v>
      </c>
      <c r="J105" s="89" t="s">
        <v>28</v>
      </c>
      <c r="K105" s="1">
        <v>900</v>
      </c>
      <c r="L105" s="19">
        <v>42736</v>
      </c>
      <c r="M105" s="19">
        <v>42795</v>
      </c>
      <c r="N105" s="89" t="s">
        <v>23</v>
      </c>
      <c r="O105" s="65" t="s">
        <v>18</v>
      </c>
    </row>
    <row r="106" spans="1:15" ht="36" customHeight="1" x14ac:dyDescent="0.25">
      <c r="A106" s="67" t="s">
        <v>605</v>
      </c>
      <c r="B106" s="67" t="s">
        <v>138</v>
      </c>
      <c r="C106" s="67" t="s">
        <v>544</v>
      </c>
      <c r="D106" s="13" t="s">
        <v>376</v>
      </c>
      <c r="E106" s="34" t="s">
        <v>46</v>
      </c>
      <c r="F106" s="65">
        <v>642</v>
      </c>
      <c r="G106" s="89" t="s">
        <v>27</v>
      </c>
      <c r="H106" s="48" t="s">
        <v>26</v>
      </c>
      <c r="I106" s="7">
        <v>71176000000</v>
      </c>
      <c r="J106" s="89" t="s">
        <v>28</v>
      </c>
      <c r="K106" s="1">
        <v>900</v>
      </c>
      <c r="L106" s="19">
        <v>42736</v>
      </c>
      <c r="M106" s="19">
        <v>42795</v>
      </c>
      <c r="N106" s="89" t="s">
        <v>23</v>
      </c>
      <c r="O106" s="65" t="s">
        <v>18</v>
      </c>
    </row>
    <row r="107" spans="1:15" ht="36" customHeight="1" x14ac:dyDescent="0.25">
      <c r="A107" s="67" t="s">
        <v>606</v>
      </c>
      <c r="B107" s="67" t="s">
        <v>138</v>
      </c>
      <c r="C107" s="67" t="s">
        <v>544</v>
      </c>
      <c r="D107" s="13" t="s">
        <v>377</v>
      </c>
      <c r="E107" s="34" t="s">
        <v>46</v>
      </c>
      <c r="F107" s="65">
        <v>642</v>
      </c>
      <c r="G107" s="89" t="s">
        <v>27</v>
      </c>
      <c r="H107" s="48" t="s">
        <v>26</v>
      </c>
      <c r="I107" s="7">
        <v>71176000000</v>
      </c>
      <c r="J107" s="89" t="s">
        <v>28</v>
      </c>
      <c r="K107" s="1">
        <v>600</v>
      </c>
      <c r="L107" s="19">
        <v>42736</v>
      </c>
      <c r="M107" s="19">
        <v>42795</v>
      </c>
      <c r="N107" s="89" t="s">
        <v>23</v>
      </c>
      <c r="O107" s="65" t="s">
        <v>18</v>
      </c>
    </row>
    <row r="108" spans="1:15" ht="36" customHeight="1" x14ac:dyDescent="0.25">
      <c r="A108" s="67" t="s">
        <v>607</v>
      </c>
      <c r="B108" s="67" t="s">
        <v>138</v>
      </c>
      <c r="C108" s="67" t="s">
        <v>544</v>
      </c>
      <c r="D108" s="13" t="s">
        <v>378</v>
      </c>
      <c r="E108" s="34" t="s">
        <v>46</v>
      </c>
      <c r="F108" s="65">
        <v>642</v>
      </c>
      <c r="G108" s="89" t="s">
        <v>27</v>
      </c>
      <c r="H108" s="48" t="s">
        <v>26</v>
      </c>
      <c r="I108" s="7">
        <v>71176000000</v>
      </c>
      <c r="J108" s="89" t="s">
        <v>28</v>
      </c>
      <c r="K108" s="1">
        <v>750</v>
      </c>
      <c r="L108" s="19">
        <v>42736</v>
      </c>
      <c r="M108" s="19">
        <v>42795</v>
      </c>
      <c r="N108" s="89" t="s">
        <v>23</v>
      </c>
      <c r="O108" s="65" t="s">
        <v>18</v>
      </c>
    </row>
    <row r="109" spans="1:15" s="5" customFormat="1" ht="36" customHeight="1" x14ac:dyDescent="0.25">
      <c r="A109" s="67" t="s">
        <v>608</v>
      </c>
      <c r="B109" s="67" t="s">
        <v>138</v>
      </c>
      <c r="C109" s="67" t="s">
        <v>544</v>
      </c>
      <c r="D109" s="13" t="s">
        <v>379</v>
      </c>
      <c r="E109" s="34" t="s">
        <v>46</v>
      </c>
      <c r="F109" s="65">
        <v>642</v>
      </c>
      <c r="G109" s="89" t="s">
        <v>27</v>
      </c>
      <c r="H109" s="48" t="s">
        <v>26</v>
      </c>
      <c r="I109" s="7">
        <v>71176000000</v>
      </c>
      <c r="J109" s="89" t="s">
        <v>28</v>
      </c>
      <c r="K109" s="1">
        <v>450</v>
      </c>
      <c r="L109" s="19">
        <v>42736</v>
      </c>
      <c r="M109" s="19">
        <v>42795</v>
      </c>
      <c r="N109" s="89" t="s">
        <v>23</v>
      </c>
      <c r="O109" s="65" t="s">
        <v>18</v>
      </c>
    </row>
    <row r="110" spans="1:15" s="64" customFormat="1" ht="36" customHeight="1" x14ac:dyDescent="0.25">
      <c r="A110" s="67" t="s">
        <v>609</v>
      </c>
      <c r="B110" s="67" t="s">
        <v>138</v>
      </c>
      <c r="C110" s="67" t="s">
        <v>544</v>
      </c>
      <c r="D110" s="13" t="s">
        <v>380</v>
      </c>
      <c r="E110" s="34" t="s">
        <v>46</v>
      </c>
      <c r="F110" s="65">
        <v>642</v>
      </c>
      <c r="G110" s="89" t="s">
        <v>27</v>
      </c>
      <c r="H110" s="48" t="s">
        <v>26</v>
      </c>
      <c r="I110" s="7">
        <v>71176000000</v>
      </c>
      <c r="J110" s="89" t="s">
        <v>28</v>
      </c>
      <c r="K110" s="1">
        <v>100</v>
      </c>
      <c r="L110" s="19">
        <v>42736</v>
      </c>
      <c r="M110" s="19">
        <v>42795</v>
      </c>
      <c r="N110" s="89" t="s">
        <v>23</v>
      </c>
      <c r="O110" s="65" t="s">
        <v>18</v>
      </c>
    </row>
    <row r="111" spans="1:15" s="64" customFormat="1" ht="36" customHeight="1" x14ac:dyDescent="0.25">
      <c r="A111" s="67" t="s">
        <v>610</v>
      </c>
      <c r="B111" s="67" t="s">
        <v>138</v>
      </c>
      <c r="C111" s="67" t="s">
        <v>544</v>
      </c>
      <c r="D111" s="13" t="s">
        <v>382</v>
      </c>
      <c r="E111" s="34" t="s">
        <v>46</v>
      </c>
      <c r="F111" s="65">
        <v>642</v>
      </c>
      <c r="G111" s="89" t="s">
        <v>27</v>
      </c>
      <c r="H111" s="48" t="s">
        <v>26</v>
      </c>
      <c r="I111" s="7">
        <v>71176000000</v>
      </c>
      <c r="J111" s="89" t="s">
        <v>28</v>
      </c>
      <c r="K111" s="1">
        <v>200</v>
      </c>
      <c r="L111" s="19">
        <v>42736</v>
      </c>
      <c r="M111" s="19">
        <v>43070</v>
      </c>
      <c r="N111" s="89" t="s">
        <v>23</v>
      </c>
      <c r="O111" s="65" t="s">
        <v>18</v>
      </c>
    </row>
    <row r="112" spans="1:15" s="64" customFormat="1" ht="43.5" customHeight="1" x14ac:dyDescent="0.25">
      <c r="A112" s="67" t="s">
        <v>611</v>
      </c>
      <c r="B112" s="67" t="s">
        <v>138</v>
      </c>
      <c r="C112" s="67" t="s">
        <v>544</v>
      </c>
      <c r="D112" s="13" t="s">
        <v>383</v>
      </c>
      <c r="E112" s="34" t="s">
        <v>46</v>
      </c>
      <c r="F112" s="65">
        <v>642</v>
      </c>
      <c r="G112" s="89" t="s">
        <v>27</v>
      </c>
      <c r="H112" s="48" t="s">
        <v>26</v>
      </c>
      <c r="I112" s="7">
        <v>71176000000</v>
      </c>
      <c r="J112" s="89" t="s">
        <v>28</v>
      </c>
      <c r="K112" s="1">
        <f>400</f>
        <v>400</v>
      </c>
      <c r="L112" s="19">
        <v>42736</v>
      </c>
      <c r="M112" s="19">
        <v>43070</v>
      </c>
      <c r="N112" s="89" t="s">
        <v>23</v>
      </c>
      <c r="O112" s="65" t="s">
        <v>18</v>
      </c>
    </row>
    <row r="113" spans="1:15" s="64" customFormat="1" ht="36" customHeight="1" x14ac:dyDescent="0.25">
      <c r="A113" s="67" t="s">
        <v>612</v>
      </c>
      <c r="B113" s="67" t="s">
        <v>541</v>
      </c>
      <c r="C113" s="65" t="s">
        <v>544</v>
      </c>
      <c r="D113" s="13" t="s">
        <v>418</v>
      </c>
      <c r="E113" s="34" t="s">
        <v>46</v>
      </c>
      <c r="F113" s="65">
        <v>642</v>
      </c>
      <c r="G113" s="89" t="s">
        <v>27</v>
      </c>
      <c r="H113" s="48" t="s">
        <v>26</v>
      </c>
      <c r="I113" s="7">
        <v>71176000000</v>
      </c>
      <c r="J113" s="89" t="s">
        <v>28</v>
      </c>
      <c r="K113" s="1">
        <v>600</v>
      </c>
      <c r="L113" s="19">
        <v>42736</v>
      </c>
      <c r="M113" s="19">
        <v>43070</v>
      </c>
      <c r="N113" s="89" t="s">
        <v>23</v>
      </c>
      <c r="O113" s="65" t="s">
        <v>18</v>
      </c>
    </row>
    <row r="114" spans="1:15" s="64" customFormat="1" ht="36" customHeight="1" x14ac:dyDescent="0.25">
      <c r="A114" s="67" t="s">
        <v>613</v>
      </c>
      <c r="B114" s="67" t="s">
        <v>138</v>
      </c>
      <c r="C114" s="67" t="s">
        <v>544</v>
      </c>
      <c r="D114" s="13" t="s">
        <v>417</v>
      </c>
      <c r="E114" s="34" t="s">
        <v>46</v>
      </c>
      <c r="F114" s="65">
        <v>642</v>
      </c>
      <c r="G114" s="89" t="s">
        <v>27</v>
      </c>
      <c r="H114" s="48" t="s">
        <v>26</v>
      </c>
      <c r="I114" s="7">
        <v>71176000000</v>
      </c>
      <c r="J114" s="89" t="s">
        <v>28</v>
      </c>
      <c r="K114" s="1">
        <v>400</v>
      </c>
      <c r="L114" s="19">
        <v>42736</v>
      </c>
      <c r="M114" s="19">
        <v>43070</v>
      </c>
      <c r="N114" s="89" t="s">
        <v>23</v>
      </c>
      <c r="O114" s="65" t="s">
        <v>18</v>
      </c>
    </row>
    <row r="115" spans="1:15" s="64" customFormat="1" ht="36" customHeight="1" x14ac:dyDescent="0.25">
      <c r="A115" s="67" t="s">
        <v>614</v>
      </c>
      <c r="B115" s="67" t="s">
        <v>736</v>
      </c>
      <c r="C115" s="67" t="s">
        <v>737</v>
      </c>
      <c r="D115" s="13" t="s">
        <v>453</v>
      </c>
      <c r="E115" s="34" t="s">
        <v>46</v>
      </c>
      <c r="F115" s="65">
        <v>55</v>
      </c>
      <c r="G115" s="89" t="s">
        <v>36</v>
      </c>
      <c r="H115" s="59">
        <f>1340+574+905+532+871+24246+7116+8257+2080+2081+72701+11828</f>
        <v>132531</v>
      </c>
      <c r="I115" s="7">
        <v>71140000000</v>
      </c>
      <c r="J115" s="89" t="s">
        <v>43</v>
      </c>
      <c r="K115" s="1">
        <f>(556.869+189.207+298.315+171.269+280.405+1500+540+436.8+436.8+15300+720)*1.18</f>
        <v>24107.004700000001</v>
      </c>
      <c r="L115" s="19">
        <v>42736</v>
      </c>
      <c r="M115" s="19">
        <v>43070</v>
      </c>
      <c r="N115" s="89" t="s">
        <v>23</v>
      </c>
      <c r="O115" s="65" t="s">
        <v>18</v>
      </c>
    </row>
    <row r="116" spans="1:15" s="64" customFormat="1" ht="36" customHeight="1" x14ac:dyDescent="0.25">
      <c r="A116" s="67" t="s">
        <v>615</v>
      </c>
      <c r="B116" s="67" t="s">
        <v>736</v>
      </c>
      <c r="C116" s="67" t="s">
        <v>880</v>
      </c>
      <c r="D116" s="13" t="s">
        <v>861</v>
      </c>
      <c r="E116" s="34" t="s">
        <v>46</v>
      </c>
      <c r="F116" s="65">
        <v>642</v>
      </c>
      <c r="G116" s="89" t="s">
        <v>27</v>
      </c>
      <c r="H116" s="59">
        <v>211</v>
      </c>
      <c r="I116" s="7">
        <v>71140000000</v>
      </c>
      <c r="J116" s="89" t="s">
        <v>43</v>
      </c>
      <c r="K116" s="1">
        <v>3550</v>
      </c>
      <c r="L116" s="19">
        <v>42736</v>
      </c>
      <c r="M116" s="19">
        <v>43070</v>
      </c>
      <c r="N116" s="89" t="s">
        <v>23</v>
      </c>
      <c r="O116" s="65" t="s">
        <v>18</v>
      </c>
    </row>
    <row r="117" spans="1:15" s="64" customFormat="1" ht="36" customHeight="1" x14ac:dyDescent="0.25">
      <c r="A117" s="67" t="s">
        <v>616</v>
      </c>
      <c r="B117" s="67" t="s">
        <v>738</v>
      </c>
      <c r="C117" s="65" t="s">
        <v>739</v>
      </c>
      <c r="D117" s="13" t="s">
        <v>454</v>
      </c>
      <c r="E117" s="34" t="s">
        <v>46</v>
      </c>
      <c r="F117" s="65">
        <v>233</v>
      </c>
      <c r="G117" s="89" t="s">
        <v>41</v>
      </c>
      <c r="H117" s="48" t="s">
        <v>26</v>
      </c>
      <c r="I117" s="7">
        <v>71140000000</v>
      </c>
      <c r="J117" s="89" t="s">
        <v>43</v>
      </c>
      <c r="K117" s="1">
        <f>4579.83+21475.35+11882+1028.92</f>
        <v>38966.1</v>
      </c>
      <c r="L117" s="19">
        <v>42736</v>
      </c>
      <c r="M117" s="19">
        <v>43070</v>
      </c>
      <c r="N117" s="89" t="s">
        <v>23</v>
      </c>
      <c r="O117" s="65" t="s">
        <v>18</v>
      </c>
    </row>
    <row r="118" spans="1:15" s="64" customFormat="1" ht="36" customHeight="1" x14ac:dyDescent="0.25">
      <c r="A118" s="67" t="s">
        <v>617</v>
      </c>
      <c r="B118" s="67" t="s">
        <v>738</v>
      </c>
      <c r="C118" s="65" t="s">
        <v>739</v>
      </c>
      <c r="D118" s="13" t="s">
        <v>857</v>
      </c>
      <c r="E118" s="34" t="s">
        <v>46</v>
      </c>
      <c r="F118" s="65">
        <v>233</v>
      </c>
      <c r="G118" s="89" t="s">
        <v>41</v>
      </c>
      <c r="H118" s="48">
        <v>1348.01</v>
      </c>
      <c r="I118" s="7">
        <v>71140000000</v>
      </c>
      <c r="J118" s="89" t="s">
        <v>43</v>
      </c>
      <c r="K118" s="1">
        <v>2665.7</v>
      </c>
      <c r="L118" s="19">
        <v>42736</v>
      </c>
      <c r="M118" s="19">
        <v>43070</v>
      </c>
      <c r="N118" s="89" t="s">
        <v>23</v>
      </c>
      <c r="O118" s="65" t="s">
        <v>18</v>
      </c>
    </row>
    <row r="119" spans="1:15" s="64" customFormat="1" ht="36" customHeight="1" x14ac:dyDescent="0.25">
      <c r="A119" s="67" t="s">
        <v>618</v>
      </c>
      <c r="B119" s="67" t="s">
        <v>738</v>
      </c>
      <c r="C119" s="65" t="s">
        <v>739</v>
      </c>
      <c r="D119" s="13" t="s">
        <v>858</v>
      </c>
      <c r="E119" s="34" t="s">
        <v>46</v>
      </c>
      <c r="F119" s="65">
        <v>233</v>
      </c>
      <c r="G119" s="89" t="s">
        <v>41</v>
      </c>
      <c r="H119" s="48">
        <v>2168.2600000000002</v>
      </c>
      <c r="I119" s="7">
        <v>71140000000</v>
      </c>
      <c r="J119" s="89" t="s">
        <v>43</v>
      </c>
      <c r="K119" s="1">
        <v>16739.192319999998</v>
      </c>
      <c r="L119" s="19">
        <v>42736</v>
      </c>
      <c r="M119" s="19">
        <v>43070</v>
      </c>
      <c r="N119" s="89" t="s">
        <v>23</v>
      </c>
      <c r="O119" s="65" t="s">
        <v>18</v>
      </c>
    </row>
    <row r="120" spans="1:15" s="64" customFormat="1" ht="36" customHeight="1" x14ac:dyDescent="0.25">
      <c r="A120" s="67" t="s">
        <v>619</v>
      </c>
      <c r="B120" s="67" t="s">
        <v>740</v>
      </c>
      <c r="C120" s="65" t="s">
        <v>741</v>
      </c>
      <c r="D120" s="13" t="s">
        <v>862</v>
      </c>
      <c r="E120" s="34" t="s">
        <v>46</v>
      </c>
      <c r="F120" s="65">
        <v>113</v>
      </c>
      <c r="G120" s="89" t="s">
        <v>35</v>
      </c>
      <c r="H120" s="48" t="s">
        <v>26</v>
      </c>
      <c r="I120" s="7">
        <v>71140000000</v>
      </c>
      <c r="J120" s="89" t="s">
        <v>43</v>
      </c>
      <c r="K120" s="1">
        <f>2119.77</f>
        <v>2119.77</v>
      </c>
      <c r="L120" s="19">
        <v>42736</v>
      </c>
      <c r="M120" s="19">
        <v>43070</v>
      </c>
      <c r="N120" s="89" t="s">
        <v>23</v>
      </c>
      <c r="O120" s="65" t="s">
        <v>18</v>
      </c>
    </row>
    <row r="121" spans="1:15" s="64" customFormat="1" ht="36" customHeight="1" x14ac:dyDescent="0.25">
      <c r="A121" s="67" t="s">
        <v>620</v>
      </c>
      <c r="B121" s="67" t="s">
        <v>740</v>
      </c>
      <c r="C121" s="65" t="s">
        <v>741</v>
      </c>
      <c r="D121" s="13" t="s">
        <v>863</v>
      </c>
      <c r="E121" s="34" t="s">
        <v>46</v>
      </c>
      <c r="F121" s="65">
        <v>113</v>
      </c>
      <c r="G121" s="89" t="s">
        <v>35</v>
      </c>
      <c r="H121" s="82">
        <v>800.94500000000005</v>
      </c>
      <c r="I121" s="7">
        <v>71140000000</v>
      </c>
      <c r="J121" s="89" t="s">
        <v>43</v>
      </c>
      <c r="K121" s="1">
        <v>237.64452</v>
      </c>
      <c r="L121" s="19">
        <v>42736</v>
      </c>
      <c r="M121" s="19">
        <v>43070</v>
      </c>
      <c r="N121" s="89" t="s">
        <v>23</v>
      </c>
      <c r="O121" s="65" t="s">
        <v>18</v>
      </c>
    </row>
    <row r="122" spans="1:15" s="64" customFormat="1" ht="36" customHeight="1" x14ac:dyDescent="0.25">
      <c r="A122" s="67" t="s">
        <v>621</v>
      </c>
      <c r="B122" s="67" t="s">
        <v>740</v>
      </c>
      <c r="C122" s="65" t="s">
        <v>741</v>
      </c>
      <c r="D122" s="13" t="s">
        <v>455</v>
      </c>
      <c r="E122" s="34" t="s">
        <v>46</v>
      </c>
      <c r="F122" s="65">
        <v>113</v>
      </c>
      <c r="G122" s="89" t="s">
        <v>35</v>
      </c>
      <c r="H122" s="48" t="s">
        <v>26</v>
      </c>
      <c r="I122" s="7">
        <v>71140000000</v>
      </c>
      <c r="J122" s="89" t="s">
        <v>43</v>
      </c>
      <c r="K122" s="1">
        <f>3880.38+165.74+30.27</f>
        <v>4076.39</v>
      </c>
      <c r="L122" s="19">
        <v>42736</v>
      </c>
      <c r="M122" s="19">
        <v>43070</v>
      </c>
      <c r="N122" s="89" t="s">
        <v>23</v>
      </c>
      <c r="O122" s="65" t="s">
        <v>18</v>
      </c>
    </row>
    <row r="123" spans="1:15" s="64" customFormat="1" ht="36" customHeight="1" x14ac:dyDescent="0.25">
      <c r="A123" s="67" t="s">
        <v>622</v>
      </c>
      <c r="B123" s="67" t="s">
        <v>742</v>
      </c>
      <c r="C123" s="65" t="s">
        <v>104</v>
      </c>
      <c r="D123" s="13" t="s">
        <v>456</v>
      </c>
      <c r="E123" s="34" t="s">
        <v>46</v>
      </c>
      <c r="F123" s="65">
        <v>876</v>
      </c>
      <c r="G123" s="89" t="s">
        <v>31</v>
      </c>
      <c r="H123" s="48" t="s">
        <v>26</v>
      </c>
      <c r="I123" s="7">
        <v>71176000000</v>
      </c>
      <c r="J123" s="89" t="s">
        <v>28</v>
      </c>
      <c r="K123" s="1">
        <v>698.25</v>
      </c>
      <c r="L123" s="19">
        <v>42736</v>
      </c>
      <c r="M123" s="19">
        <v>43070</v>
      </c>
      <c r="N123" s="89" t="s">
        <v>23</v>
      </c>
      <c r="O123" s="65" t="s">
        <v>18</v>
      </c>
    </row>
    <row r="124" spans="1:15" s="64" customFormat="1" ht="36" customHeight="1" x14ac:dyDescent="0.25">
      <c r="A124" s="67" t="s">
        <v>623</v>
      </c>
      <c r="B124" s="67" t="s">
        <v>742</v>
      </c>
      <c r="C124" s="65" t="s">
        <v>104</v>
      </c>
      <c r="D124" s="13" t="s">
        <v>457</v>
      </c>
      <c r="E124" s="34" t="s">
        <v>46</v>
      </c>
      <c r="F124" s="65">
        <v>876</v>
      </c>
      <c r="G124" s="89" t="s">
        <v>31</v>
      </c>
      <c r="H124" s="48" t="s">
        <v>26</v>
      </c>
      <c r="I124" s="7">
        <v>71176000000</v>
      </c>
      <c r="J124" s="89" t="s">
        <v>28</v>
      </c>
      <c r="K124" s="1">
        <v>546.5</v>
      </c>
      <c r="L124" s="19">
        <v>42736</v>
      </c>
      <c r="M124" s="19">
        <v>43070</v>
      </c>
      <c r="N124" s="89" t="s">
        <v>23</v>
      </c>
      <c r="O124" s="65" t="s">
        <v>18</v>
      </c>
    </row>
    <row r="125" spans="1:15" s="64" customFormat="1" ht="36" customHeight="1" x14ac:dyDescent="0.25">
      <c r="A125" s="67" t="s">
        <v>624</v>
      </c>
      <c r="B125" s="67" t="s">
        <v>742</v>
      </c>
      <c r="C125" s="67" t="s">
        <v>744</v>
      </c>
      <c r="D125" s="13" t="s">
        <v>458</v>
      </c>
      <c r="E125" s="34" t="s">
        <v>46</v>
      </c>
      <c r="F125" s="65">
        <v>876</v>
      </c>
      <c r="G125" s="89" t="s">
        <v>31</v>
      </c>
      <c r="H125" s="48" t="s">
        <v>26</v>
      </c>
      <c r="I125" s="7">
        <v>71176000000</v>
      </c>
      <c r="J125" s="89" t="s">
        <v>28</v>
      </c>
      <c r="K125" s="1">
        <v>539.66</v>
      </c>
      <c r="L125" s="19">
        <v>42736</v>
      </c>
      <c r="M125" s="19">
        <v>43070</v>
      </c>
      <c r="N125" s="89" t="s">
        <v>23</v>
      </c>
      <c r="O125" s="65" t="s">
        <v>18</v>
      </c>
    </row>
    <row r="126" spans="1:15" s="64" customFormat="1" ht="33" customHeight="1" x14ac:dyDescent="0.25">
      <c r="A126" s="67" t="s">
        <v>625</v>
      </c>
      <c r="B126" s="67" t="s">
        <v>721</v>
      </c>
      <c r="C126" s="67" t="s">
        <v>743</v>
      </c>
      <c r="D126" s="13" t="s">
        <v>467</v>
      </c>
      <c r="E126" s="34" t="s">
        <v>46</v>
      </c>
      <c r="F126" s="65">
        <v>876</v>
      </c>
      <c r="G126" s="89" t="s">
        <v>31</v>
      </c>
      <c r="H126" s="48" t="s">
        <v>26</v>
      </c>
      <c r="I126" s="7">
        <v>71176000000</v>
      </c>
      <c r="J126" s="89" t="s">
        <v>28</v>
      </c>
      <c r="K126" s="1">
        <v>5148.92</v>
      </c>
      <c r="L126" s="19">
        <v>42736</v>
      </c>
      <c r="M126" s="19">
        <v>43070</v>
      </c>
      <c r="N126" s="89" t="s">
        <v>23</v>
      </c>
      <c r="O126" s="65" t="s">
        <v>18</v>
      </c>
    </row>
    <row r="127" spans="1:15" s="64" customFormat="1" ht="36" customHeight="1" x14ac:dyDescent="0.25">
      <c r="A127" s="67" t="s">
        <v>626</v>
      </c>
      <c r="B127" s="67" t="s">
        <v>721</v>
      </c>
      <c r="C127" s="67" t="s">
        <v>743</v>
      </c>
      <c r="D127" s="13" t="s">
        <v>468</v>
      </c>
      <c r="E127" s="34" t="s">
        <v>46</v>
      </c>
      <c r="F127" s="65">
        <v>876</v>
      </c>
      <c r="G127" s="89" t="s">
        <v>31</v>
      </c>
      <c r="H127" s="48" t="s">
        <v>26</v>
      </c>
      <c r="I127" s="7">
        <v>71176000000</v>
      </c>
      <c r="J127" s="89" t="s">
        <v>28</v>
      </c>
      <c r="K127" s="1">
        <v>1066.1600000000001</v>
      </c>
      <c r="L127" s="19">
        <v>42736</v>
      </c>
      <c r="M127" s="19">
        <v>43070</v>
      </c>
      <c r="N127" s="89" t="s">
        <v>23</v>
      </c>
      <c r="O127" s="65" t="s">
        <v>18</v>
      </c>
    </row>
    <row r="128" spans="1:15" s="64" customFormat="1" ht="36" customHeight="1" x14ac:dyDescent="0.25">
      <c r="A128" s="67" t="s">
        <v>627</v>
      </c>
      <c r="B128" s="67" t="s">
        <v>721</v>
      </c>
      <c r="C128" s="67" t="s">
        <v>743</v>
      </c>
      <c r="D128" s="13" t="s">
        <v>474</v>
      </c>
      <c r="E128" s="34" t="s">
        <v>46</v>
      </c>
      <c r="F128" s="65">
        <v>876</v>
      </c>
      <c r="G128" s="89" t="s">
        <v>31</v>
      </c>
      <c r="H128" s="48" t="s">
        <v>26</v>
      </c>
      <c r="I128" s="65">
        <v>71156656000</v>
      </c>
      <c r="J128" s="89" t="s">
        <v>34</v>
      </c>
      <c r="K128" s="1">
        <v>193.84800000000001</v>
      </c>
      <c r="L128" s="19">
        <v>42736</v>
      </c>
      <c r="M128" s="19">
        <v>43070</v>
      </c>
      <c r="N128" s="89" t="s">
        <v>23</v>
      </c>
      <c r="O128" s="65" t="s">
        <v>18</v>
      </c>
    </row>
    <row r="129" spans="1:15" s="64" customFormat="1" ht="36" customHeight="1" x14ac:dyDescent="0.25">
      <c r="A129" s="67" t="s">
        <v>628</v>
      </c>
      <c r="B129" s="67" t="s">
        <v>721</v>
      </c>
      <c r="C129" s="67" t="s">
        <v>743</v>
      </c>
      <c r="D129" s="13" t="s">
        <v>475</v>
      </c>
      <c r="E129" s="34" t="s">
        <v>46</v>
      </c>
      <c r="F129" s="65">
        <v>876</v>
      </c>
      <c r="G129" s="89" t="s">
        <v>31</v>
      </c>
      <c r="H129" s="48" t="s">
        <v>26</v>
      </c>
      <c r="I129" s="7">
        <v>71174000000</v>
      </c>
      <c r="J129" s="89" t="s">
        <v>42</v>
      </c>
      <c r="K129" s="1">
        <v>317.33999999999997</v>
      </c>
      <c r="L129" s="19">
        <v>42736</v>
      </c>
      <c r="M129" s="19">
        <v>43070</v>
      </c>
      <c r="N129" s="89" t="s">
        <v>23</v>
      </c>
      <c r="O129" s="65" t="s">
        <v>18</v>
      </c>
    </row>
    <row r="130" spans="1:15" s="64" customFormat="1" ht="36" customHeight="1" x14ac:dyDescent="0.25">
      <c r="A130" s="67" t="s">
        <v>629</v>
      </c>
      <c r="B130" s="67" t="s">
        <v>745</v>
      </c>
      <c r="C130" s="67" t="s">
        <v>107</v>
      </c>
      <c r="D130" s="13" t="s">
        <v>476</v>
      </c>
      <c r="E130" s="34" t="s">
        <v>46</v>
      </c>
      <c r="F130" s="65">
        <v>876</v>
      </c>
      <c r="G130" s="89" t="s">
        <v>31</v>
      </c>
      <c r="H130" s="48" t="s">
        <v>26</v>
      </c>
      <c r="I130" s="7">
        <v>71176000000</v>
      </c>
      <c r="J130" s="89" t="s">
        <v>28</v>
      </c>
      <c r="K130" s="1">
        <v>245.517</v>
      </c>
      <c r="L130" s="19">
        <v>42736</v>
      </c>
      <c r="M130" s="19">
        <v>43070</v>
      </c>
      <c r="N130" s="89" t="s">
        <v>23</v>
      </c>
      <c r="O130" s="65" t="s">
        <v>18</v>
      </c>
    </row>
    <row r="131" spans="1:15" ht="36" customHeight="1" x14ac:dyDescent="0.25">
      <c r="A131" s="67" t="s">
        <v>630</v>
      </c>
      <c r="B131" s="67" t="s">
        <v>710</v>
      </c>
      <c r="C131" s="67" t="s">
        <v>746</v>
      </c>
      <c r="D131" s="13" t="s">
        <v>477</v>
      </c>
      <c r="E131" s="34" t="s">
        <v>46</v>
      </c>
      <c r="F131" s="65">
        <v>876</v>
      </c>
      <c r="G131" s="89" t="s">
        <v>31</v>
      </c>
      <c r="H131" s="48" t="s">
        <v>26</v>
      </c>
      <c r="I131" s="7">
        <v>71176000000</v>
      </c>
      <c r="J131" s="89" t="s">
        <v>28</v>
      </c>
      <c r="K131" s="1">
        <v>829</v>
      </c>
      <c r="L131" s="19">
        <v>42736</v>
      </c>
      <c r="M131" s="19">
        <v>43070</v>
      </c>
      <c r="N131" s="89" t="s">
        <v>23</v>
      </c>
      <c r="O131" s="65" t="s">
        <v>18</v>
      </c>
    </row>
    <row r="132" spans="1:15" ht="36" customHeight="1" x14ac:dyDescent="0.25">
      <c r="A132" s="67" t="s">
        <v>631</v>
      </c>
      <c r="B132" s="67" t="s">
        <v>710</v>
      </c>
      <c r="C132" s="67" t="s">
        <v>746</v>
      </c>
      <c r="D132" s="13" t="s">
        <v>478</v>
      </c>
      <c r="E132" s="34" t="s">
        <v>46</v>
      </c>
      <c r="F132" s="65">
        <v>876</v>
      </c>
      <c r="G132" s="89" t="s">
        <v>31</v>
      </c>
      <c r="H132" s="48" t="s">
        <v>26</v>
      </c>
      <c r="I132" s="7">
        <v>71176000000</v>
      </c>
      <c r="J132" s="89" t="s">
        <v>28</v>
      </c>
      <c r="K132" s="1">
        <v>726.8</v>
      </c>
      <c r="L132" s="19">
        <v>42736</v>
      </c>
      <c r="M132" s="19">
        <v>43070</v>
      </c>
      <c r="N132" s="89" t="s">
        <v>23</v>
      </c>
      <c r="O132" s="65" t="s">
        <v>18</v>
      </c>
    </row>
    <row r="133" spans="1:15" ht="36" customHeight="1" x14ac:dyDescent="0.25">
      <c r="A133" s="67" t="s">
        <v>632</v>
      </c>
      <c r="B133" s="67" t="s">
        <v>710</v>
      </c>
      <c r="C133" s="67" t="s">
        <v>746</v>
      </c>
      <c r="D133" s="13" t="s">
        <v>479</v>
      </c>
      <c r="E133" s="34" t="s">
        <v>46</v>
      </c>
      <c r="F133" s="65">
        <v>876</v>
      </c>
      <c r="G133" s="89" t="s">
        <v>31</v>
      </c>
      <c r="H133" s="48" t="s">
        <v>26</v>
      </c>
      <c r="I133" s="7">
        <v>71176000000</v>
      </c>
      <c r="J133" s="89" t="s">
        <v>28</v>
      </c>
      <c r="K133" s="1">
        <v>259.18</v>
      </c>
      <c r="L133" s="19">
        <v>42736</v>
      </c>
      <c r="M133" s="19">
        <v>43070</v>
      </c>
      <c r="N133" s="89" t="s">
        <v>23</v>
      </c>
      <c r="O133" s="65" t="s">
        <v>18</v>
      </c>
    </row>
    <row r="134" spans="1:15" ht="36" customHeight="1" x14ac:dyDescent="0.25">
      <c r="A134" s="67" t="s">
        <v>633</v>
      </c>
      <c r="B134" s="67" t="s">
        <v>710</v>
      </c>
      <c r="C134" s="67" t="s">
        <v>746</v>
      </c>
      <c r="D134" s="13" t="s">
        <v>480</v>
      </c>
      <c r="E134" s="34" t="s">
        <v>46</v>
      </c>
      <c r="F134" s="65">
        <v>876</v>
      </c>
      <c r="G134" s="89" t="s">
        <v>31</v>
      </c>
      <c r="H134" s="48" t="s">
        <v>26</v>
      </c>
      <c r="I134" s="7">
        <v>71176000000</v>
      </c>
      <c r="J134" s="89" t="s">
        <v>28</v>
      </c>
      <c r="K134" s="1">
        <v>336.3</v>
      </c>
      <c r="L134" s="19">
        <v>42736</v>
      </c>
      <c r="M134" s="19">
        <v>43070</v>
      </c>
      <c r="N134" s="89" t="s">
        <v>23</v>
      </c>
      <c r="O134" s="65" t="s">
        <v>18</v>
      </c>
    </row>
    <row r="135" spans="1:15" ht="36" customHeight="1" x14ac:dyDescent="0.25">
      <c r="A135" s="67" t="s">
        <v>634</v>
      </c>
      <c r="B135" s="67" t="s">
        <v>748</v>
      </c>
      <c r="C135" s="67" t="s">
        <v>749</v>
      </c>
      <c r="D135" s="13" t="s">
        <v>747</v>
      </c>
      <c r="E135" s="34" t="s">
        <v>46</v>
      </c>
      <c r="F135" s="65">
        <v>876</v>
      </c>
      <c r="G135" s="89" t="s">
        <v>31</v>
      </c>
      <c r="H135" s="48" t="s">
        <v>26</v>
      </c>
      <c r="I135" s="7">
        <v>71176000000</v>
      </c>
      <c r="J135" s="89" t="s">
        <v>28</v>
      </c>
      <c r="K135" s="1">
        <f>192.98+213.33</f>
        <v>406.31</v>
      </c>
      <c r="L135" s="19">
        <v>42736</v>
      </c>
      <c r="M135" s="19">
        <v>43070</v>
      </c>
      <c r="N135" s="89" t="s">
        <v>23</v>
      </c>
      <c r="O135" s="65" t="s">
        <v>18</v>
      </c>
    </row>
    <row r="136" spans="1:15" ht="36" customHeight="1" x14ac:dyDescent="0.25">
      <c r="A136" s="67" t="s">
        <v>635</v>
      </c>
      <c r="B136" s="67" t="s">
        <v>748</v>
      </c>
      <c r="C136" s="67" t="s">
        <v>749</v>
      </c>
      <c r="D136" s="13" t="s">
        <v>481</v>
      </c>
      <c r="E136" s="34" t="s">
        <v>46</v>
      </c>
      <c r="F136" s="65">
        <v>876</v>
      </c>
      <c r="G136" s="89" t="s">
        <v>31</v>
      </c>
      <c r="H136" s="48" t="s">
        <v>26</v>
      </c>
      <c r="I136" s="7">
        <v>71176000000</v>
      </c>
      <c r="J136" s="89" t="s">
        <v>28</v>
      </c>
      <c r="K136" s="1">
        <v>666</v>
      </c>
      <c r="L136" s="19">
        <v>42736</v>
      </c>
      <c r="M136" s="19">
        <v>43070</v>
      </c>
      <c r="N136" s="89" t="s">
        <v>23</v>
      </c>
      <c r="O136" s="65" t="s">
        <v>18</v>
      </c>
    </row>
    <row r="137" spans="1:15" ht="36" customHeight="1" x14ac:dyDescent="0.25">
      <c r="A137" s="67" t="s">
        <v>636</v>
      </c>
      <c r="B137" s="67" t="s">
        <v>131</v>
      </c>
      <c r="C137" s="67" t="s">
        <v>125</v>
      </c>
      <c r="D137" s="13" t="s">
        <v>482</v>
      </c>
      <c r="E137" s="34" t="s">
        <v>46</v>
      </c>
      <c r="F137" s="65">
        <v>876</v>
      </c>
      <c r="G137" s="89" t="s">
        <v>31</v>
      </c>
      <c r="H137" s="48" t="s">
        <v>26</v>
      </c>
      <c r="I137" s="7">
        <v>71176000000</v>
      </c>
      <c r="J137" s="89" t="s">
        <v>28</v>
      </c>
      <c r="K137" s="1">
        <v>210</v>
      </c>
      <c r="L137" s="19">
        <v>42736</v>
      </c>
      <c r="M137" s="19">
        <v>43070</v>
      </c>
      <c r="N137" s="89" t="s">
        <v>23</v>
      </c>
      <c r="O137" s="65" t="s">
        <v>18</v>
      </c>
    </row>
    <row r="138" spans="1:15" ht="36" customHeight="1" x14ac:dyDescent="0.25">
      <c r="A138" s="67" t="s">
        <v>637</v>
      </c>
      <c r="B138" s="67" t="s">
        <v>828</v>
      </c>
      <c r="C138" s="81" t="s">
        <v>707</v>
      </c>
      <c r="D138" s="13" t="s">
        <v>483</v>
      </c>
      <c r="E138" s="34" t="s">
        <v>46</v>
      </c>
      <c r="F138" s="65">
        <v>876</v>
      </c>
      <c r="G138" s="89" t="s">
        <v>31</v>
      </c>
      <c r="H138" s="48" t="s">
        <v>26</v>
      </c>
      <c r="I138" s="7">
        <v>71176000000</v>
      </c>
      <c r="J138" s="89" t="s">
        <v>28</v>
      </c>
      <c r="K138" s="1">
        <v>555.96</v>
      </c>
      <c r="L138" s="19">
        <v>42736</v>
      </c>
      <c r="M138" s="19">
        <v>43070</v>
      </c>
      <c r="N138" s="89" t="s">
        <v>23</v>
      </c>
      <c r="O138" s="65" t="s">
        <v>18</v>
      </c>
    </row>
    <row r="139" spans="1:15" ht="36" customHeight="1" x14ac:dyDescent="0.25">
      <c r="A139" s="67" t="s">
        <v>638</v>
      </c>
      <c r="B139" s="67" t="s">
        <v>751</v>
      </c>
      <c r="C139" s="67" t="s">
        <v>750</v>
      </c>
      <c r="D139" s="13" t="s">
        <v>485</v>
      </c>
      <c r="E139" s="34" t="s">
        <v>46</v>
      </c>
      <c r="F139" s="65">
        <v>876</v>
      </c>
      <c r="G139" s="89" t="s">
        <v>31</v>
      </c>
      <c r="H139" s="48" t="s">
        <v>26</v>
      </c>
      <c r="I139" s="7">
        <v>71176000000</v>
      </c>
      <c r="J139" s="89" t="s">
        <v>28</v>
      </c>
      <c r="K139" s="1">
        <f>70.8+47.2+35.4</f>
        <v>153.4</v>
      </c>
      <c r="L139" s="19">
        <v>42736</v>
      </c>
      <c r="M139" s="19">
        <v>43070</v>
      </c>
      <c r="N139" s="89" t="s">
        <v>23</v>
      </c>
      <c r="O139" s="65" t="s">
        <v>18</v>
      </c>
    </row>
    <row r="140" spans="1:15" ht="36" customHeight="1" x14ac:dyDescent="0.25">
      <c r="A140" s="67" t="s">
        <v>639</v>
      </c>
      <c r="B140" s="67" t="s">
        <v>736</v>
      </c>
      <c r="C140" s="67" t="s">
        <v>737</v>
      </c>
      <c r="D140" s="13" t="s">
        <v>484</v>
      </c>
      <c r="E140" s="34" t="s">
        <v>46</v>
      </c>
      <c r="F140" s="65">
        <v>876</v>
      </c>
      <c r="G140" s="89" t="s">
        <v>31</v>
      </c>
      <c r="H140" s="48" t="s">
        <v>26</v>
      </c>
      <c r="I140" s="7">
        <v>71176000000</v>
      </c>
      <c r="J140" s="89" t="s">
        <v>28</v>
      </c>
      <c r="K140" s="1">
        <v>4029.79</v>
      </c>
      <c r="L140" s="19">
        <v>42736</v>
      </c>
      <c r="M140" s="19">
        <v>43070</v>
      </c>
      <c r="N140" s="89" t="s">
        <v>23</v>
      </c>
      <c r="O140" s="65" t="s">
        <v>18</v>
      </c>
    </row>
    <row r="141" spans="1:15" ht="36" customHeight="1" x14ac:dyDescent="0.25">
      <c r="A141" s="67" t="s">
        <v>640</v>
      </c>
      <c r="B141" s="67" t="s">
        <v>752</v>
      </c>
      <c r="C141" s="67" t="s">
        <v>884</v>
      </c>
      <c r="D141" s="13" t="s">
        <v>469</v>
      </c>
      <c r="E141" s="34" t="s">
        <v>46</v>
      </c>
      <c r="F141" s="65">
        <v>876</v>
      </c>
      <c r="G141" s="89" t="s">
        <v>31</v>
      </c>
      <c r="H141" s="48" t="s">
        <v>26</v>
      </c>
      <c r="I141" s="7">
        <v>71176000000</v>
      </c>
      <c r="J141" s="89" t="s">
        <v>28</v>
      </c>
      <c r="K141" s="1">
        <v>531</v>
      </c>
      <c r="L141" s="19">
        <v>42736</v>
      </c>
      <c r="M141" s="19">
        <v>43070</v>
      </c>
      <c r="N141" s="89" t="s">
        <v>23</v>
      </c>
      <c r="O141" s="65" t="s">
        <v>18</v>
      </c>
    </row>
    <row r="142" spans="1:15" ht="36" customHeight="1" x14ac:dyDescent="0.25">
      <c r="A142" s="67" t="s">
        <v>870</v>
      </c>
      <c r="B142" s="67" t="s">
        <v>710</v>
      </c>
      <c r="C142" s="67" t="s">
        <v>746</v>
      </c>
      <c r="D142" s="13" t="s">
        <v>470</v>
      </c>
      <c r="E142" s="34" t="s">
        <v>46</v>
      </c>
      <c r="F142" s="65">
        <v>876</v>
      </c>
      <c r="G142" s="89" t="s">
        <v>31</v>
      </c>
      <c r="H142" s="48" t="s">
        <v>26</v>
      </c>
      <c r="I142" s="7">
        <v>71176000000</v>
      </c>
      <c r="J142" s="89" t="s">
        <v>28</v>
      </c>
      <c r="K142" s="1">
        <v>885</v>
      </c>
      <c r="L142" s="19">
        <v>42736</v>
      </c>
      <c r="M142" s="19">
        <v>43070</v>
      </c>
      <c r="N142" s="89" t="s">
        <v>23</v>
      </c>
      <c r="O142" s="65" t="s">
        <v>18</v>
      </c>
    </row>
    <row r="143" spans="1:15" ht="36" customHeight="1" x14ac:dyDescent="0.25">
      <c r="A143" s="67" t="s">
        <v>871</v>
      </c>
      <c r="B143" s="67" t="s">
        <v>710</v>
      </c>
      <c r="C143" s="67" t="s">
        <v>746</v>
      </c>
      <c r="D143" s="13" t="s">
        <v>471</v>
      </c>
      <c r="E143" s="34" t="s">
        <v>46</v>
      </c>
      <c r="F143" s="65">
        <v>876</v>
      </c>
      <c r="G143" s="89" t="s">
        <v>31</v>
      </c>
      <c r="H143" s="48" t="s">
        <v>26</v>
      </c>
      <c r="I143" s="7">
        <v>71176000000</v>
      </c>
      <c r="J143" s="89" t="s">
        <v>28</v>
      </c>
      <c r="K143" s="1">
        <v>383.5</v>
      </c>
      <c r="L143" s="19">
        <v>42736</v>
      </c>
      <c r="M143" s="19">
        <v>43070</v>
      </c>
      <c r="N143" s="89" t="s">
        <v>23</v>
      </c>
      <c r="O143" s="65" t="s">
        <v>18</v>
      </c>
    </row>
    <row r="144" spans="1:15" ht="36" customHeight="1" x14ac:dyDescent="0.25">
      <c r="A144" s="67" t="s">
        <v>641</v>
      </c>
      <c r="B144" s="67" t="s">
        <v>754</v>
      </c>
      <c r="C144" s="67" t="s">
        <v>753</v>
      </c>
      <c r="D144" s="13" t="s">
        <v>472</v>
      </c>
      <c r="E144" s="34" t="s">
        <v>46</v>
      </c>
      <c r="F144" s="65">
        <v>876</v>
      </c>
      <c r="G144" s="89" t="s">
        <v>31</v>
      </c>
      <c r="H144" s="48" t="s">
        <v>26</v>
      </c>
      <c r="I144" s="65">
        <v>71156656000</v>
      </c>
      <c r="J144" s="89" t="s">
        <v>34</v>
      </c>
      <c r="K144" s="1">
        <v>137.00800000000001</v>
      </c>
      <c r="L144" s="19">
        <v>42767</v>
      </c>
      <c r="M144" s="19">
        <v>43070</v>
      </c>
      <c r="N144" s="89" t="s">
        <v>23</v>
      </c>
      <c r="O144" s="65" t="s">
        <v>18</v>
      </c>
    </row>
    <row r="145" spans="1:15" ht="33" customHeight="1" x14ac:dyDescent="0.25">
      <c r="A145" s="67" t="s">
        <v>642</v>
      </c>
      <c r="B145" s="67" t="s">
        <v>754</v>
      </c>
      <c r="C145" s="67" t="s">
        <v>753</v>
      </c>
      <c r="D145" s="13" t="s">
        <v>473</v>
      </c>
      <c r="E145" s="34" t="s">
        <v>46</v>
      </c>
      <c r="F145" s="65">
        <v>876</v>
      </c>
      <c r="G145" s="89" t="s">
        <v>31</v>
      </c>
      <c r="H145" s="48" t="s">
        <v>26</v>
      </c>
      <c r="I145" s="7">
        <v>71174000000</v>
      </c>
      <c r="J145" s="89" t="s">
        <v>42</v>
      </c>
      <c r="K145" s="1">
        <v>177</v>
      </c>
      <c r="L145" s="19">
        <v>42736</v>
      </c>
      <c r="M145" s="19">
        <v>43070</v>
      </c>
      <c r="N145" s="89" t="s">
        <v>23</v>
      </c>
      <c r="O145" s="65" t="s">
        <v>18</v>
      </c>
    </row>
    <row r="146" spans="1:15" ht="36" customHeight="1" x14ac:dyDescent="0.25">
      <c r="A146" s="67" t="s">
        <v>643</v>
      </c>
      <c r="B146" s="67" t="s">
        <v>539</v>
      </c>
      <c r="C146" s="67" t="s">
        <v>746</v>
      </c>
      <c r="D146" s="13" t="s">
        <v>486</v>
      </c>
      <c r="E146" s="34" t="s">
        <v>46</v>
      </c>
      <c r="F146" s="65">
        <v>876</v>
      </c>
      <c r="G146" s="89" t="s">
        <v>31</v>
      </c>
      <c r="H146" s="48" t="s">
        <v>26</v>
      </c>
      <c r="I146" s="7">
        <v>71176000000</v>
      </c>
      <c r="J146" s="89" t="s">
        <v>28</v>
      </c>
      <c r="K146" s="1">
        <v>118</v>
      </c>
      <c r="L146" s="19">
        <v>42736</v>
      </c>
      <c r="M146" s="19">
        <v>43070</v>
      </c>
      <c r="N146" s="89" t="s">
        <v>23</v>
      </c>
      <c r="O146" s="65" t="s">
        <v>18</v>
      </c>
    </row>
    <row r="147" spans="1:15" ht="36" customHeight="1" x14ac:dyDescent="0.25">
      <c r="A147" s="67" t="s">
        <v>644</v>
      </c>
      <c r="B147" s="67" t="s">
        <v>738</v>
      </c>
      <c r="C147" s="65" t="s">
        <v>739</v>
      </c>
      <c r="D147" s="13" t="s">
        <v>488</v>
      </c>
      <c r="E147" s="34" t="s">
        <v>46</v>
      </c>
      <c r="F147" s="65" t="s">
        <v>490</v>
      </c>
      <c r="G147" s="89" t="s">
        <v>489</v>
      </c>
      <c r="H147" s="48" t="s">
        <v>491</v>
      </c>
      <c r="I147" s="7">
        <v>71176000000</v>
      </c>
      <c r="J147" s="89" t="s">
        <v>28</v>
      </c>
      <c r="K147" s="1">
        <f>(7301.12+219.66)*1.18</f>
        <v>8874.5203999999994</v>
      </c>
      <c r="L147" s="19">
        <v>42736</v>
      </c>
      <c r="M147" s="19">
        <v>43070</v>
      </c>
      <c r="N147" s="89" t="s">
        <v>23</v>
      </c>
      <c r="O147" s="65" t="s">
        <v>18</v>
      </c>
    </row>
    <row r="148" spans="1:15" ht="36" customHeight="1" x14ac:dyDescent="0.25">
      <c r="A148" s="67" t="s">
        <v>872</v>
      </c>
      <c r="B148" s="67" t="s">
        <v>740</v>
      </c>
      <c r="C148" s="65" t="s">
        <v>741</v>
      </c>
      <c r="D148" s="13" t="s">
        <v>492</v>
      </c>
      <c r="E148" s="34" t="s">
        <v>46</v>
      </c>
      <c r="F148" s="65">
        <v>113</v>
      </c>
      <c r="G148" s="89" t="s">
        <v>35</v>
      </c>
      <c r="H148" s="40">
        <f>5802+7040</f>
        <v>12842</v>
      </c>
      <c r="I148" s="7">
        <v>71176000000</v>
      </c>
      <c r="J148" s="89" t="s">
        <v>28</v>
      </c>
      <c r="K148" s="1">
        <f>(429.9+603.03)*1.18</f>
        <v>1218.8573999999996</v>
      </c>
      <c r="L148" s="19">
        <v>42736</v>
      </c>
      <c r="M148" s="19">
        <v>43070</v>
      </c>
      <c r="N148" s="89" t="s">
        <v>23</v>
      </c>
      <c r="O148" s="65" t="s">
        <v>18</v>
      </c>
    </row>
    <row r="149" spans="1:15" ht="36" customHeight="1" x14ac:dyDescent="0.25">
      <c r="A149" s="67" t="s">
        <v>645</v>
      </c>
      <c r="B149" s="67" t="s">
        <v>721</v>
      </c>
      <c r="C149" s="67" t="s">
        <v>743</v>
      </c>
      <c r="D149" s="13" t="s">
        <v>918</v>
      </c>
      <c r="E149" s="34" t="s">
        <v>46</v>
      </c>
      <c r="F149" s="65" t="s">
        <v>494</v>
      </c>
      <c r="G149" s="89" t="s">
        <v>493</v>
      </c>
      <c r="H149" s="40" t="s">
        <v>495</v>
      </c>
      <c r="I149" s="7">
        <v>71176000000</v>
      </c>
      <c r="J149" s="89" t="s">
        <v>28</v>
      </c>
      <c r="K149" s="1">
        <v>332.64</v>
      </c>
      <c r="L149" s="19">
        <v>42767</v>
      </c>
      <c r="M149" s="19">
        <v>43070</v>
      </c>
      <c r="N149" s="89" t="s">
        <v>23</v>
      </c>
      <c r="O149" s="65" t="s">
        <v>18</v>
      </c>
    </row>
    <row r="150" spans="1:15" ht="36" customHeight="1" x14ac:dyDescent="0.25">
      <c r="A150" s="67" t="s">
        <v>646</v>
      </c>
      <c r="B150" s="67" t="s">
        <v>745</v>
      </c>
      <c r="C150" s="67" t="s">
        <v>107</v>
      </c>
      <c r="D150" s="13" t="s">
        <v>496</v>
      </c>
      <c r="E150" s="34" t="s">
        <v>46</v>
      </c>
      <c r="F150" s="65">
        <v>55</v>
      </c>
      <c r="G150" s="89" t="s">
        <v>36</v>
      </c>
      <c r="H150" s="40">
        <v>6891.2</v>
      </c>
      <c r="I150" s="7">
        <v>71176000000</v>
      </c>
      <c r="J150" s="89" t="s">
        <v>28</v>
      </c>
      <c r="K150" s="1">
        <f>(89.85+63.49)*1.18</f>
        <v>180.94119999999998</v>
      </c>
      <c r="L150" s="19">
        <v>42736</v>
      </c>
      <c r="M150" s="19">
        <v>43070</v>
      </c>
      <c r="N150" s="89" t="s">
        <v>23</v>
      </c>
      <c r="O150" s="65" t="s">
        <v>18</v>
      </c>
    </row>
    <row r="151" spans="1:15" s="62" customFormat="1" ht="36" customHeight="1" x14ac:dyDescent="0.25">
      <c r="A151" s="67" t="s">
        <v>647</v>
      </c>
      <c r="B151" s="65" t="s">
        <v>755</v>
      </c>
      <c r="C151" s="89" t="s">
        <v>756</v>
      </c>
      <c r="D151" s="13" t="s">
        <v>514</v>
      </c>
      <c r="E151" s="34" t="s">
        <v>46</v>
      </c>
      <c r="F151" s="65">
        <v>876</v>
      </c>
      <c r="G151" s="89" t="s">
        <v>31</v>
      </c>
      <c r="H151" s="48" t="s">
        <v>26</v>
      </c>
      <c r="I151" s="7">
        <v>71176000000</v>
      </c>
      <c r="J151" s="89" t="s">
        <v>28</v>
      </c>
      <c r="K151" s="1">
        <f>(14.15+132.65)*1.18</f>
        <v>173.22400000000002</v>
      </c>
      <c r="L151" s="19">
        <v>42736</v>
      </c>
      <c r="M151" s="19">
        <v>43070</v>
      </c>
      <c r="N151" s="89" t="s">
        <v>23</v>
      </c>
      <c r="O151" s="65" t="s">
        <v>18</v>
      </c>
    </row>
    <row r="152" spans="1:15" ht="36" customHeight="1" x14ac:dyDescent="0.25">
      <c r="A152" s="67" t="s">
        <v>648</v>
      </c>
      <c r="B152" s="67" t="s">
        <v>732</v>
      </c>
      <c r="C152" s="65" t="s">
        <v>111</v>
      </c>
      <c r="D152" s="13" t="s">
        <v>515</v>
      </c>
      <c r="E152" s="34" t="s">
        <v>46</v>
      </c>
      <c r="F152" s="65">
        <v>642</v>
      </c>
      <c r="G152" s="89" t="s">
        <v>27</v>
      </c>
      <c r="H152" s="48">
        <v>6</v>
      </c>
      <c r="I152" s="7">
        <v>71176000000</v>
      </c>
      <c r="J152" s="89" t="s">
        <v>28</v>
      </c>
      <c r="K152" s="1">
        <f>86.4*1.18</f>
        <v>101.952</v>
      </c>
      <c r="L152" s="19">
        <v>42736</v>
      </c>
      <c r="M152" s="19">
        <v>43070</v>
      </c>
      <c r="N152" s="89" t="s">
        <v>23</v>
      </c>
      <c r="O152" s="65" t="s">
        <v>18</v>
      </c>
    </row>
    <row r="153" spans="1:15" ht="36" customHeight="1" x14ac:dyDescent="0.25">
      <c r="A153" s="67" t="s">
        <v>649</v>
      </c>
      <c r="B153" s="67" t="s">
        <v>757</v>
      </c>
      <c r="C153" s="65" t="s">
        <v>758</v>
      </c>
      <c r="D153" s="13" t="s">
        <v>516</v>
      </c>
      <c r="E153" s="34" t="s">
        <v>46</v>
      </c>
      <c r="F153" s="65">
        <v>876</v>
      </c>
      <c r="G153" s="89" t="s">
        <v>31</v>
      </c>
      <c r="H153" s="48" t="s">
        <v>26</v>
      </c>
      <c r="I153" s="7">
        <v>71176000000</v>
      </c>
      <c r="J153" s="89" t="s">
        <v>28</v>
      </c>
      <c r="K153" s="1">
        <f>1400*1.18</f>
        <v>1652</v>
      </c>
      <c r="L153" s="19">
        <v>42736</v>
      </c>
      <c r="M153" s="19">
        <v>43070</v>
      </c>
      <c r="N153" s="89" t="s">
        <v>23</v>
      </c>
      <c r="O153" s="65" t="s">
        <v>18</v>
      </c>
    </row>
    <row r="154" spans="1:15" ht="36" customHeight="1" x14ac:dyDescent="0.25">
      <c r="A154" s="67" t="s">
        <v>650</v>
      </c>
      <c r="B154" s="65" t="s">
        <v>729</v>
      </c>
      <c r="C154" s="65" t="s">
        <v>730</v>
      </c>
      <c r="D154" s="13" t="s">
        <v>517</v>
      </c>
      <c r="E154" s="34" t="s">
        <v>46</v>
      </c>
      <c r="F154" s="65">
        <v>876</v>
      </c>
      <c r="G154" s="89" t="s">
        <v>31</v>
      </c>
      <c r="H154" s="48" t="s">
        <v>26</v>
      </c>
      <c r="I154" s="7">
        <v>71176000000</v>
      </c>
      <c r="J154" s="89" t="s">
        <v>28</v>
      </c>
      <c r="K154" s="1">
        <f>182.75*1.18</f>
        <v>215.64499999999998</v>
      </c>
      <c r="L154" s="19">
        <v>42736</v>
      </c>
      <c r="M154" s="19">
        <v>43070</v>
      </c>
      <c r="N154" s="89" t="s">
        <v>23</v>
      </c>
      <c r="O154" s="65" t="s">
        <v>18</v>
      </c>
    </row>
    <row r="155" spans="1:15" ht="36" customHeight="1" x14ac:dyDescent="0.25">
      <c r="A155" s="67" t="s">
        <v>651</v>
      </c>
      <c r="B155" s="65" t="s">
        <v>727</v>
      </c>
      <c r="C155" s="65" t="s">
        <v>731</v>
      </c>
      <c r="D155" s="13" t="s">
        <v>518</v>
      </c>
      <c r="E155" s="34" t="s">
        <v>46</v>
      </c>
      <c r="F155" s="65">
        <v>876</v>
      </c>
      <c r="G155" s="89" t="s">
        <v>31</v>
      </c>
      <c r="H155" s="48" t="s">
        <v>26</v>
      </c>
      <c r="I155" s="7">
        <v>71176000000</v>
      </c>
      <c r="J155" s="89" t="s">
        <v>28</v>
      </c>
      <c r="K155" s="1">
        <f>203.4*1.18</f>
        <v>240.012</v>
      </c>
      <c r="L155" s="19">
        <v>42736</v>
      </c>
      <c r="M155" s="19">
        <v>43070</v>
      </c>
      <c r="N155" s="89" t="s">
        <v>23</v>
      </c>
      <c r="O155" s="65" t="s">
        <v>18</v>
      </c>
    </row>
    <row r="156" spans="1:15" ht="36" customHeight="1" x14ac:dyDescent="0.25">
      <c r="A156" s="67" t="s">
        <v>652</v>
      </c>
      <c r="B156" s="65" t="s">
        <v>805</v>
      </c>
      <c r="C156" s="65" t="s">
        <v>94</v>
      </c>
      <c r="D156" s="13" t="s">
        <v>499</v>
      </c>
      <c r="E156" s="34" t="s">
        <v>46</v>
      </c>
      <c r="F156" s="65">
        <v>876</v>
      </c>
      <c r="G156" s="89" t="s">
        <v>31</v>
      </c>
      <c r="H156" s="48" t="s">
        <v>26</v>
      </c>
      <c r="I156" s="7">
        <v>71176000000</v>
      </c>
      <c r="J156" s="89" t="s">
        <v>28</v>
      </c>
      <c r="K156" s="1">
        <f>578.7*1.18</f>
        <v>682.86599999999999</v>
      </c>
      <c r="L156" s="19">
        <v>42736</v>
      </c>
      <c r="M156" s="19">
        <v>43070</v>
      </c>
      <c r="N156" s="89" t="s">
        <v>23</v>
      </c>
      <c r="O156" s="65" t="s">
        <v>18</v>
      </c>
    </row>
    <row r="157" spans="1:15" ht="36" customHeight="1" x14ac:dyDescent="0.25">
      <c r="A157" s="67" t="s">
        <v>653</v>
      </c>
      <c r="B157" s="67" t="s">
        <v>886</v>
      </c>
      <c r="C157" s="39" t="s">
        <v>885</v>
      </c>
      <c r="D157" s="13" t="s">
        <v>501</v>
      </c>
      <c r="E157" s="34" t="s">
        <v>46</v>
      </c>
      <c r="F157" s="65">
        <v>876</v>
      </c>
      <c r="G157" s="89" t="s">
        <v>31</v>
      </c>
      <c r="H157" s="48" t="s">
        <v>26</v>
      </c>
      <c r="I157" s="7">
        <v>71176000000</v>
      </c>
      <c r="J157" s="89" t="s">
        <v>28</v>
      </c>
      <c r="K157" s="1">
        <f>608.59*1.18</f>
        <v>718.13620000000003</v>
      </c>
      <c r="L157" s="19">
        <v>42736</v>
      </c>
      <c r="M157" s="19">
        <v>43070</v>
      </c>
      <c r="N157" s="89" t="s">
        <v>23</v>
      </c>
      <c r="O157" s="65" t="s">
        <v>18</v>
      </c>
    </row>
    <row r="158" spans="1:15" ht="36" customHeight="1" x14ac:dyDescent="0.25">
      <c r="A158" s="67" t="s">
        <v>654</v>
      </c>
      <c r="B158" s="65" t="s">
        <v>755</v>
      </c>
      <c r="C158" s="65" t="s">
        <v>759</v>
      </c>
      <c r="D158" s="13" t="s">
        <v>519</v>
      </c>
      <c r="E158" s="34" t="s">
        <v>46</v>
      </c>
      <c r="F158" s="65">
        <v>876</v>
      </c>
      <c r="G158" s="89" t="s">
        <v>31</v>
      </c>
      <c r="H158" s="48" t="s">
        <v>26</v>
      </c>
      <c r="I158" s="7">
        <v>71176000000</v>
      </c>
      <c r="J158" s="89" t="s">
        <v>28</v>
      </c>
      <c r="K158" s="1">
        <f>144*1.18</f>
        <v>169.92</v>
      </c>
      <c r="L158" s="19">
        <v>42736</v>
      </c>
      <c r="M158" s="19">
        <v>43070</v>
      </c>
      <c r="N158" s="89" t="s">
        <v>23</v>
      </c>
      <c r="O158" s="65" t="s">
        <v>18</v>
      </c>
    </row>
    <row r="159" spans="1:15" ht="36" customHeight="1" x14ac:dyDescent="0.25">
      <c r="A159" s="67" t="s">
        <v>873</v>
      </c>
      <c r="B159" s="67" t="s">
        <v>734</v>
      </c>
      <c r="C159" s="67" t="s">
        <v>883</v>
      </c>
      <c r="D159" s="13" t="s">
        <v>520</v>
      </c>
      <c r="E159" s="34" t="s">
        <v>46</v>
      </c>
      <c r="F159" s="65">
        <v>876</v>
      </c>
      <c r="G159" s="89" t="s">
        <v>31</v>
      </c>
      <c r="H159" s="48" t="s">
        <v>26</v>
      </c>
      <c r="I159" s="7">
        <v>71176000000</v>
      </c>
      <c r="J159" s="89" t="s">
        <v>28</v>
      </c>
      <c r="K159" s="1">
        <f>134.56*1.18</f>
        <v>158.7808</v>
      </c>
      <c r="L159" s="19">
        <v>42736</v>
      </c>
      <c r="M159" s="19">
        <v>43070</v>
      </c>
      <c r="N159" s="89" t="s">
        <v>23</v>
      </c>
      <c r="O159" s="65" t="s">
        <v>18</v>
      </c>
    </row>
    <row r="160" spans="1:15" s="9" customFormat="1" ht="36" customHeight="1" x14ac:dyDescent="0.25">
      <c r="A160" s="67" t="s">
        <v>655</v>
      </c>
      <c r="B160" s="67" t="s">
        <v>761</v>
      </c>
      <c r="C160" s="67" t="s">
        <v>760</v>
      </c>
      <c r="D160" s="60" t="s">
        <v>907</v>
      </c>
      <c r="E160" s="34" t="s">
        <v>46</v>
      </c>
      <c r="F160" s="65">
        <v>876</v>
      </c>
      <c r="G160" s="89" t="s">
        <v>31</v>
      </c>
      <c r="H160" s="48" t="s">
        <v>26</v>
      </c>
      <c r="I160" s="7">
        <v>71176000000</v>
      </c>
      <c r="J160" s="89" t="s">
        <v>28</v>
      </c>
      <c r="K160" s="49">
        <f>100*1.18</f>
        <v>118</v>
      </c>
      <c r="L160" s="19">
        <v>42736</v>
      </c>
      <c r="M160" s="19">
        <v>43070</v>
      </c>
      <c r="N160" s="89" t="s">
        <v>23</v>
      </c>
      <c r="O160" s="65" t="s">
        <v>18</v>
      </c>
    </row>
    <row r="161" spans="1:15" s="9" customFormat="1" ht="36" customHeight="1" x14ac:dyDescent="0.25">
      <c r="A161" s="67" t="s">
        <v>656</v>
      </c>
      <c r="B161" s="67" t="s">
        <v>762</v>
      </c>
      <c r="C161" s="67" t="s">
        <v>762</v>
      </c>
      <c r="D161" s="74" t="s">
        <v>509</v>
      </c>
      <c r="E161" s="34" t="s">
        <v>46</v>
      </c>
      <c r="F161" s="65">
        <v>642</v>
      </c>
      <c r="G161" s="89" t="s">
        <v>27</v>
      </c>
      <c r="H161" s="48">
        <v>9</v>
      </c>
      <c r="I161" s="71" t="s">
        <v>37</v>
      </c>
      <c r="J161" s="89" t="s">
        <v>38</v>
      </c>
      <c r="K161" s="49">
        <f>719.976-344.4</f>
        <v>375.57600000000002</v>
      </c>
      <c r="L161" s="19">
        <v>42736</v>
      </c>
      <c r="M161" s="19">
        <v>43070</v>
      </c>
      <c r="N161" s="89" t="s">
        <v>23</v>
      </c>
      <c r="O161" s="65" t="s">
        <v>18</v>
      </c>
    </row>
    <row r="162" spans="1:15" s="9" customFormat="1" ht="36" customHeight="1" x14ac:dyDescent="0.25">
      <c r="A162" s="67" t="s">
        <v>657</v>
      </c>
      <c r="B162" s="67" t="s">
        <v>762</v>
      </c>
      <c r="C162" s="67" t="s">
        <v>762</v>
      </c>
      <c r="D162" s="74" t="s">
        <v>915</v>
      </c>
      <c r="E162" s="34" t="s">
        <v>46</v>
      </c>
      <c r="F162" s="86">
        <v>642</v>
      </c>
      <c r="G162" s="90" t="s">
        <v>27</v>
      </c>
      <c r="H162" s="48">
        <v>1</v>
      </c>
      <c r="I162" s="87" t="s">
        <v>37</v>
      </c>
      <c r="J162" s="90" t="s">
        <v>38</v>
      </c>
      <c r="K162" s="49">
        <v>344.4</v>
      </c>
      <c r="L162" s="19">
        <v>42767</v>
      </c>
      <c r="M162" s="19">
        <v>45291</v>
      </c>
      <c r="N162" s="89" t="s">
        <v>23</v>
      </c>
      <c r="O162" s="65" t="s">
        <v>18</v>
      </c>
    </row>
    <row r="163" spans="1:15" s="9" customFormat="1" ht="36" customHeight="1" x14ac:dyDescent="0.25">
      <c r="A163" s="67" t="s">
        <v>658</v>
      </c>
      <c r="B163" s="67" t="s">
        <v>764</v>
      </c>
      <c r="C163" s="67" t="s">
        <v>763</v>
      </c>
      <c r="D163" s="74" t="s">
        <v>503</v>
      </c>
      <c r="E163" s="34" t="s">
        <v>46</v>
      </c>
      <c r="F163" s="65">
        <v>642</v>
      </c>
      <c r="G163" s="89" t="s">
        <v>27</v>
      </c>
      <c r="H163" s="48">
        <v>10</v>
      </c>
      <c r="I163" s="71" t="s">
        <v>37</v>
      </c>
      <c r="J163" s="89" t="s">
        <v>38</v>
      </c>
      <c r="K163" s="49">
        <v>3437.3</v>
      </c>
      <c r="L163" s="19">
        <v>42736</v>
      </c>
      <c r="M163" s="19">
        <v>43070</v>
      </c>
      <c r="N163" s="89" t="s">
        <v>23</v>
      </c>
      <c r="O163" s="65" t="s">
        <v>18</v>
      </c>
    </row>
    <row r="164" spans="1:15" s="54" customFormat="1" ht="36" customHeight="1" x14ac:dyDescent="0.25">
      <c r="A164" s="67" t="s">
        <v>659</v>
      </c>
      <c r="B164" s="67" t="s">
        <v>765</v>
      </c>
      <c r="C164" s="67" t="s">
        <v>766</v>
      </c>
      <c r="D164" s="28" t="s">
        <v>504</v>
      </c>
      <c r="E164" s="34" t="s">
        <v>46</v>
      </c>
      <c r="F164" s="65">
        <v>642</v>
      </c>
      <c r="G164" s="89" t="s">
        <v>27</v>
      </c>
      <c r="H164" s="48" t="s">
        <v>26</v>
      </c>
      <c r="I164" s="7">
        <v>71176000000</v>
      </c>
      <c r="J164" s="89" t="s">
        <v>28</v>
      </c>
      <c r="K164" s="53">
        <f>87.572*1.18</f>
        <v>103.33496</v>
      </c>
      <c r="L164" s="19">
        <v>42736</v>
      </c>
      <c r="M164" s="19">
        <v>43070</v>
      </c>
      <c r="N164" s="89" t="s">
        <v>23</v>
      </c>
      <c r="O164" s="65" t="s">
        <v>18</v>
      </c>
    </row>
    <row r="165" spans="1:15" s="54" customFormat="1" ht="36" customHeight="1" x14ac:dyDescent="0.25">
      <c r="A165" s="67" t="s">
        <v>660</v>
      </c>
      <c r="B165" s="67" t="s">
        <v>765</v>
      </c>
      <c r="C165" s="67" t="s">
        <v>766</v>
      </c>
      <c r="D165" s="28" t="s">
        <v>505</v>
      </c>
      <c r="E165" s="34" t="s">
        <v>46</v>
      </c>
      <c r="F165" s="65">
        <v>642</v>
      </c>
      <c r="G165" s="89" t="s">
        <v>27</v>
      </c>
      <c r="H165" s="48" t="s">
        <v>26</v>
      </c>
      <c r="I165" s="7">
        <v>71176000000</v>
      </c>
      <c r="J165" s="89" t="s">
        <v>28</v>
      </c>
      <c r="K165" s="53">
        <f>4244.88*1.18</f>
        <v>5008.9583999999995</v>
      </c>
      <c r="L165" s="19">
        <v>42736</v>
      </c>
      <c r="M165" s="19">
        <v>43070</v>
      </c>
      <c r="N165" s="89" t="s">
        <v>23</v>
      </c>
      <c r="O165" s="65" t="s">
        <v>18</v>
      </c>
    </row>
    <row r="166" spans="1:15" s="54" customFormat="1" ht="36" customHeight="1" x14ac:dyDescent="0.25">
      <c r="A166" s="67" t="s">
        <v>661</v>
      </c>
      <c r="B166" s="67" t="s">
        <v>765</v>
      </c>
      <c r="C166" s="67" t="s">
        <v>766</v>
      </c>
      <c r="D166" s="28" t="s">
        <v>506</v>
      </c>
      <c r="E166" s="34" t="s">
        <v>46</v>
      </c>
      <c r="F166" s="65">
        <v>642</v>
      </c>
      <c r="G166" s="89" t="s">
        <v>27</v>
      </c>
      <c r="H166" s="48" t="s">
        <v>26</v>
      </c>
      <c r="I166" s="7">
        <v>71176000000</v>
      </c>
      <c r="J166" s="89" t="s">
        <v>28</v>
      </c>
      <c r="K166" s="53">
        <f>1918.35*1.18</f>
        <v>2263.6529999999998</v>
      </c>
      <c r="L166" s="19">
        <v>42736</v>
      </c>
      <c r="M166" s="19">
        <v>43070</v>
      </c>
      <c r="N166" s="89" t="s">
        <v>23</v>
      </c>
      <c r="O166" s="65" t="s">
        <v>18</v>
      </c>
    </row>
    <row r="167" spans="1:15" s="54" customFormat="1" ht="36" customHeight="1" x14ac:dyDescent="0.25">
      <c r="A167" s="67" t="s">
        <v>419</v>
      </c>
      <c r="B167" s="67" t="s">
        <v>765</v>
      </c>
      <c r="C167" s="67" t="s">
        <v>766</v>
      </c>
      <c r="D167" s="28" t="s">
        <v>506</v>
      </c>
      <c r="E167" s="34" t="s">
        <v>46</v>
      </c>
      <c r="F167" s="65">
        <v>642</v>
      </c>
      <c r="G167" s="89" t="s">
        <v>27</v>
      </c>
      <c r="H167" s="48" t="s">
        <v>26</v>
      </c>
      <c r="I167" s="7">
        <v>71176000000</v>
      </c>
      <c r="J167" s="89" t="s">
        <v>28</v>
      </c>
      <c r="K167" s="49">
        <v>363</v>
      </c>
      <c r="L167" s="19">
        <v>42795</v>
      </c>
      <c r="M167" s="19">
        <v>43070</v>
      </c>
      <c r="N167" s="89" t="s">
        <v>23</v>
      </c>
      <c r="O167" s="65" t="s">
        <v>18</v>
      </c>
    </row>
    <row r="168" spans="1:15" s="54" customFormat="1" ht="36" customHeight="1" x14ac:dyDescent="0.25">
      <c r="A168" s="67" t="s">
        <v>662</v>
      </c>
      <c r="B168" s="67" t="s">
        <v>765</v>
      </c>
      <c r="C168" s="67" t="s">
        <v>766</v>
      </c>
      <c r="D168" s="28" t="s">
        <v>507</v>
      </c>
      <c r="E168" s="34" t="s">
        <v>46</v>
      </c>
      <c r="F168" s="65">
        <v>642</v>
      </c>
      <c r="G168" s="89" t="s">
        <v>27</v>
      </c>
      <c r="H168" s="48" t="s">
        <v>26</v>
      </c>
      <c r="I168" s="7">
        <v>71176000000</v>
      </c>
      <c r="J168" s="89" t="s">
        <v>28</v>
      </c>
      <c r="K168" s="53">
        <f>213.59*1.18</f>
        <v>252.03619999999998</v>
      </c>
      <c r="L168" s="19">
        <v>42736</v>
      </c>
      <c r="M168" s="19">
        <v>43070</v>
      </c>
      <c r="N168" s="89" t="s">
        <v>23</v>
      </c>
      <c r="O168" s="65" t="s">
        <v>18</v>
      </c>
    </row>
    <row r="169" spans="1:15" s="54" customFormat="1" ht="36" customHeight="1" x14ac:dyDescent="0.25">
      <c r="A169" s="67" t="s">
        <v>420</v>
      </c>
      <c r="B169" s="67" t="s">
        <v>765</v>
      </c>
      <c r="C169" s="67" t="s">
        <v>766</v>
      </c>
      <c r="D169" s="28" t="s">
        <v>508</v>
      </c>
      <c r="E169" s="34" t="s">
        <v>46</v>
      </c>
      <c r="F169" s="65">
        <v>642</v>
      </c>
      <c r="G169" s="89" t="s">
        <v>27</v>
      </c>
      <c r="H169" s="48" t="s">
        <v>26</v>
      </c>
      <c r="I169" s="7">
        <v>71176000000</v>
      </c>
      <c r="J169" s="89" t="s">
        <v>28</v>
      </c>
      <c r="K169" s="53">
        <f>1385.11*1.18</f>
        <v>1634.4297999999999</v>
      </c>
      <c r="L169" s="19">
        <v>42736</v>
      </c>
      <c r="M169" s="19">
        <v>43070</v>
      </c>
      <c r="N169" s="89" t="s">
        <v>23</v>
      </c>
      <c r="O169" s="65" t="s">
        <v>18</v>
      </c>
    </row>
    <row r="170" spans="1:15" ht="36" customHeight="1" x14ac:dyDescent="0.25">
      <c r="A170" s="67" t="s">
        <v>421</v>
      </c>
      <c r="B170" s="67" t="s">
        <v>767</v>
      </c>
      <c r="C170" s="67" t="s">
        <v>887</v>
      </c>
      <c r="D170" s="31" t="s">
        <v>306</v>
      </c>
      <c r="E170" s="34" t="s">
        <v>46</v>
      </c>
      <c r="F170" s="65">
        <v>642</v>
      </c>
      <c r="G170" s="89" t="s">
        <v>27</v>
      </c>
      <c r="H170" s="48" t="s">
        <v>26</v>
      </c>
      <c r="I170" s="7">
        <v>71176000000</v>
      </c>
      <c r="J170" s="89" t="s">
        <v>28</v>
      </c>
      <c r="K170" s="1">
        <v>105</v>
      </c>
      <c r="L170" s="19">
        <v>42736</v>
      </c>
      <c r="M170" s="19">
        <v>42795</v>
      </c>
      <c r="N170" s="89" t="s">
        <v>23</v>
      </c>
      <c r="O170" s="65" t="s">
        <v>18</v>
      </c>
    </row>
    <row r="171" spans="1:15" ht="36" customHeight="1" x14ac:dyDescent="0.25">
      <c r="A171" s="67" t="s">
        <v>422</v>
      </c>
      <c r="B171" s="67" t="s">
        <v>768</v>
      </c>
      <c r="C171" s="67" t="s">
        <v>887</v>
      </c>
      <c r="D171" s="31" t="s">
        <v>307</v>
      </c>
      <c r="E171" s="34" t="s">
        <v>46</v>
      </c>
      <c r="F171" s="65">
        <v>642</v>
      </c>
      <c r="G171" s="89" t="s">
        <v>27</v>
      </c>
      <c r="H171" s="48" t="s">
        <v>26</v>
      </c>
      <c r="I171" s="7">
        <v>71176000000</v>
      </c>
      <c r="J171" s="89" t="s">
        <v>28</v>
      </c>
      <c r="K171" s="1">
        <f>151.04</f>
        <v>151.04</v>
      </c>
      <c r="L171" s="19">
        <v>42736</v>
      </c>
      <c r="M171" s="19">
        <v>42795</v>
      </c>
      <c r="N171" s="89" t="s">
        <v>23</v>
      </c>
      <c r="O171" s="65" t="s">
        <v>18</v>
      </c>
    </row>
    <row r="172" spans="1:15" ht="36" customHeight="1" x14ac:dyDescent="0.25">
      <c r="A172" s="67" t="s">
        <v>423</v>
      </c>
      <c r="B172" s="67" t="s">
        <v>770</v>
      </c>
      <c r="C172" s="67" t="s">
        <v>769</v>
      </c>
      <c r="D172" s="13" t="s">
        <v>301</v>
      </c>
      <c r="E172" s="34" t="s">
        <v>46</v>
      </c>
      <c r="F172" s="65">
        <v>642</v>
      </c>
      <c r="G172" s="89" t="s">
        <v>27</v>
      </c>
      <c r="H172" s="48">
        <v>16</v>
      </c>
      <c r="I172" s="7">
        <v>71176000000</v>
      </c>
      <c r="J172" s="89" t="s">
        <v>28</v>
      </c>
      <c r="K172" s="1">
        <f>59+29.5+123.9</f>
        <v>212.4</v>
      </c>
      <c r="L172" s="19">
        <v>42736</v>
      </c>
      <c r="M172" s="19">
        <v>42795</v>
      </c>
      <c r="N172" s="89" t="s">
        <v>23</v>
      </c>
      <c r="O172" s="65" t="s">
        <v>18</v>
      </c>
    </row>
    <row r="173" spans="1:15" ht="36" customHeight="1" x14ac:dyDescent="0.25">
      <c r="A173" s="67" t="s">
        <v>424</v>
      </c>
      <c r="B173" s="67" t="s">
        <v>138</v>
      </c>
      <c r="C173" s="67" t="s">
        <v>136</v>
      </c>
      <c r="D173" s="13" t="s">
        <v>353</v>
      </c>
      <c r="E173" s="34" t="s">
        <v>46</v>
      </c>
      <c r="F173" s="65">
        <v>642</v>
      </c>
      <c r="G173" s="89" t="s">
        <v>27</v>
      </c>
      <c r="H173" s="48">
        <v>10</v>
      </c>
      <c r="I173" s="7">
        <v>71176000000</v>
      </c>
      <c r="J173" s="89" t="s">
        <v>28</v>
      </c>
      <c r="K173" s="1">
        <v>188.8</v>
      </c>
      <c r="L173" s="19">
        <v>42736</v>
      </c>
      <c r="M173" s="19">
        <v>42795</v>
      </c>
      <c r="N173" s="89" t="s">
        <v>23</v>
      </c>
      <c r="O173" s="65" t="s">
        <v>18</v>
      </c>
    </row>
    <row r="174" spans="1:15" ht="36" customHeight="1" x14ac:dyDescent="0.25">
      <c r="A174" s="67" t="s">
        <v>663</v>
      </c>
      <c r="B174" s="67" t="s">
        <v>138</v>
      </c>
      <c r="C174" s="67" t="s">
        <v>771</v>
      </c>
      <c r="D174" s="13" t="s">
        <v>521</v>
      </c>
      <c r="E174" s="34" t="s">
        <v>46</v>
      </c>
      <c r="F174" s="65">
        <v>642</v>
      </c>
      <c r="G174" s="89" t="s">
        <v>27</v>
      </c>
      <c r="H174" s="48" t="s">
        <v>26</v>
      </c>
      <c r="I174" s="7">
        <v>71176000000</v>
      </c>
      <c r="J174" s="89" t="s">
        <v>28</v>
      </c>
      <c r="K174" s="1">
        <v>105</v>
      </c>
      <c r="L174" s="19">
        <v>42736</v>
      </c>
      <c r="M174" s="19">
        <v>42795</v>
      </c>
      <c r="N174" s="89" t="s">
        <v>23</v>
      </c>
      <c r="O174" s="65" t="s">
        <v>18</v>
      </c>
    </row>
    <row r="175" spans="1:15" ht="36" customHeight="1" x14ac:dyDescent="0.25">
      <c r="A175" s="67" t="s">
        <v>664</v>
      </c>
      <c r="B175" s="67" t="s">
        <v>138</v>
      </c>
      <c r="C175" s="67" t="s">
        <v>838</v>
      </c>
      <c r="D175" s="13" t="s">
        <v>369</v>
      </c>
      <c r="E175" s="34" t="s">
        <v>46</v>
      </c>
      <c r="F175" s="65">
        <v>642</v>
      </c>
      <c r="G175" s="89" t="s">
        <v>27</v>
      </c>
      <c r="H175" s="48" t="s">
        <v>26</v>
      </c>
      <c r="I175" s="7">
        <v>71176000000</v>
      </c>
      <c r="J175" s="89" t="s">
        <v>28</v>
      </c>
      <c r="K175" s="1">
        <v>198.24</v>
      </c>
      <c r="L175" s="19">
        <v>42736</v>
      </c>
      <c r="M175" s="19">
        <v>43070</v>
      </c>
      <c r="N175" s="89" t="s">
        <v>23</v>
      </c>
      <c r="O175" s="65" t="s">
        <v>18</v>
      </c>
    </row>
    <row r="176" spans="1:15" ht="36" customHeight="1" x14ac:dyDescent="0.25">
      <c r="A176" s="67" t="s">
        <v>425</v>
      </c>
      <c r="B176" s="67" t="s">
        <v>538</v>
      </c>
      <c r="C176" s="67" t="s">
        <v>772</v>
      </c>
      <c r="D176" s="13" t="s">
        <v>308</v>
      </c>
      <c r="E176" s="34" t="s">
        <v>46</v>
      </c>
      <c r="F176" s="65">
        <v>642</v>
      </c>
      <c r="G176" s="89" t="s">
        <v>27</v>
      </c>
      <c r="H176" s="48" t="s">
        <v>26</v>
      </c>
      <c r="I176" s="7">
        <v>71176000000</v>
      </c>
      <c r="J176" s="89" t="s">
        <v>28</v>
      </c>
      <c r="K176" s="1">
        <v>300</v>
      </c>
      <c r="L176" s="19">
        <v>42736</v>
      </c>
      <c r="M176" s="19">
        <v>43070</v>
      </c>
      <c r="N176" s="89" t="s">
        <v>23</v>
      </c>
      <c r="O176" s="65" t="s">
        <v>18</v>
      </c>
    </row>
    <row r="177" spans="1:15" ht="36" customHeight="1" x14ac:dyDescent="0.25">
      <c r="A177" s="67" t="s">
        <v>426</v>
      </c>
      <c r="B177" s="67" t="s">
        <v>774</v>
      </c>
      <c r="C177" s="67" t="s">
        <v>773</v>
      </c>
      <c r="D177" s="13" t="s">
        <v>366</v>
      </c>
      <c r="E177" s="34" t="s">
        <v>46</v>
      </c>
      <c r="F177" s="65">
        <v>642</v>
      </c>
      <c r="G177" s="89" t="s">
        <v>27</v>
      </c>
      <c r="H177" s="48" t="s">
        <v>26</v>
      </c>
      <c r="I177" s="7">
        <v>71176000000</v>
      </c>
      <c r="J177" s="89" t="s">
        <v>28</v>
      </c>
      <c r="K177" s="1">
        <v>1062</v>
      </c>
      <c r="L177" s="19">
        <v>42736</v>
      </c>
      <c r="M177" s="19">
        <v>42795</v>
      </c>
      <c r="N177" s="89" t="s">
        <v>23</v>
      </c>
      <c r="O177" s="65" t="s">
        <v>18</v>
      </c>
    </row>
    <row r="178" spans="1:15" ht="36" customHeight="1" x14ac:dyDescent="0.25">
      <c r="A178" s="67" t="s">
        <v>427</v>
      </c>
      <c r="B178" s="67" t="s">
        <v>138</v>
      </c>
      <c r="C178" s="67" t="s">
        <v>544</v>
      </c>
      <c r="D178" s="13" t="s">
        <v>215</v>
      </c>
      <c r="E178" s="34" t="s">
        <v>46</v>
      </c>
      <c r="F178" s="65">
        <v>642</v>
      </c>
      <c r="G178" s="89" t="s">
        <v>27</v>
      </c>
      <c r="H178" s="48" t="s">
        <v>26</v>
      </c>
      <c r="I178" s="7">
        <v>71176000000</v>
      </c>
      <c r="J178" s="89" t="s">
        <v>28</v>
      </c>
      <c r="K178" s="1">
        <v>795.32</v>
      </c>
      <c r="L178" s="19">
        <v>42736</v>
      </c>
      <c r="M178" s="19">
        <v>42795</v>
      </c>
      <c r="N178" s="89" t="s">
        <v>23</v>
      </c>
      <c r="O178" s="65" t="s">
        <v>18</v>
      </c>
    </row>
    <row r="179" spans="1:15" ht="36" customHeight="1" x14ac:dyDescent="0.25">
      <c r="A179" s="67" t="s">
        <v>428</v>
      </c>
      <c r="B179" s="67" t="s">
        <v>138</v>
      </c>
      <c r="C179" s="67" t="s">
        <v>900</v>
      </c>
      <c r="D179" s="13" t="s">
        <v>367</v>
      </c>
      <c r="E179" s="34" t="s">
        <v>46</v>
      </c>
      <c r="F179" s="65">
        <v>642</v>
      </c>
      <c r="G179" s="89" t="s">
        <v>27</v>
      </c>
      <c r="H179" s="48" t="s">
        <v>26</v>
      </c>
      <c r="I179" s="7">
        <v>71176000000</v>
      </c>
      <c r="J179" s="89" t="s">
        <v>28</v>
      </c>
      <c r="K179" s="1">
        <v>354</v>
      </c>
      <c r="L179" s="19">
        <v>42736</v>
      </c>
      <c r="M179" s="19">
        <v>42795</v>
      </c>
      <c r="N179" s="89" t="s">
        <v>23</v>
      </c>
      <c r="O179" s="65" t="s">
        <v>18</v>
      </c>
    </row>
    <row r="180" spans="1:15" ht="36" customHeight="1" x14ac:dyDescent="0.25">
      <c r="A180" s="67" t="s">
        <v>429</v>
      </c>
      <c r="B180" s="67" t="s">
        <v>138</v>
      </c>
      <c r="C180" s="67" t="s">
        <v>544</v>
      </c>
      <c r="D180" s="13" t="s">
        <v>284</v>
      </c>
      <c r="E180" s="34" t="s">
        <v>46</v>
      </c>
      <c r="F180" s="65">
        <v>642</v>
      </c>
      <c r="G180" s="89" t="s">
        <v>27</v>
      </c>
      <c r="H180" s="48" t="s">
        <v>26</v>
      </c>
      <c r="I180" s="7">
        <v>71176000000</v>
      </c>
      <c r="J180" s="89" t="s">
        <v>28</v>
      </c>
      <c r="K180" s="1">
        <v>783.52</v>
      </c>
      <c r="L180" s="19">
        <v>42736</v>
      </c>
      <c r="M180" s="19">
        <v>42795</v>
      </c>
      <c r="N180" s="89" t="s">
        <v>23</v>
      </c>
      <c r="O180" s="65" t="s">
        <v>18</v>
      </c>
    </row>
    <row r="181" spans="1:15" ht="36" customHeight="1" x14ac:dyDescent="0.25">
      <c r="A181" s="67" t="s">
        <v>430</v>
      </c>
      <c r="B181" s="67" t="s">
        <v>538</v>
      </c>
      <c r="C181" s="67" t="s">
        <v>775</v>
      </c>
      <c r="D181" s="13" t="s">
        <v>187</v>
      </c>
      <c r="E181" s="34" t="s">
        <v>46</v>
      </c>
      <c r="F181" s="65">
        <v>642</v>
      </c>
      <c r="G181" s="89" t="s">
        <v>27</v>
      </c>
      <c r="H181" s="48" t="s">
        <v>26</v>
      </c>
      <c r="I181" s="7">
        <v>71176000000</v>
      </c>
      <c r="J181" s="89" t="s">
        <v>28</v>
      </c>
      <c r="K181" s="1">
        <v>105</v>
      </c>
      <c r="L181" s="19">
        <v>42736</v>
      </c>
      <c r="M181" s="19">
        <v>42795</v>
      </c>
      <c r="N181" s="89" t="s">
        <v>23</v>
      </c>
      <c r="O181" s="65" t="s">
        <v>18</v>
      </c>
    </row>
    <row r="182" spans="1:15" ht="36" customHeight="1" x14ac:dyDescent="0.25">
      <c r="A182" s="67" t="s">
        <v>431</v>
      </c>
      <c r="B182" s="67" t="s">
        <v>538</v>
      </c>
      <c r="C182" s="67" t="s">
        <v>786</v>
      </c>
      <c r="D182" s="13" t="s">
        <v>892</v>
      </c>
      <c r="E182" s="34" t="s">
        <v>46</v>
      </c>
      <c r="F182" s="65">
        <v>642</v>
      </c>
      <c r="G182" s="89" t="s">
        <v>27</v>
      </c>
      <c r="H182" s="48" t="s">
        <v>26</v>
      </c>
      <c r="I182" s="7">
        <v>71176000000</v>
      </c>
      <c r="J182" s="89" t="s">
        <v>28</v>
      </c>
      <c r="K182" s="1">
        <v>105</v>
      </c>
      <c r="L182" s="19">
        <v>42736</v>
      </c>
      <c r="M182" s="19">
        <v>42795</v>
      </c>
      <c r="N182" s="89" t="s">
        <v>23</v>
      </c>
      <c r="O182" s="65" t="s">
        <v>18</v>
      </c>
    </row>
    <row r="183" spans="1:15" ht="36" customHeight="1" x14ac:dyDescent="0.25">
      <c r="A183" s="67" t="s">
        <v>874</v>
      </c>
      <c r="B183" s="67" t="s">
        <v>538</v>
      </c>
      <c r="C183" s="67" t="s">
        <v>776</v>
      </c>
      <c r="D183" s="13" t="s">
        <v>285</v>
      </c>
      <c r="E183" s="34" t="s">
        <v>46</v>
      </c>
      <c r="F183" s="65">
        <v>642</v>
      </c>
      <c r="G183" s="89" t="s">
        <v>27</v>
      </c>
      <c r="H183" s="48" t="s">
        <v>26</v>
      </c>
      <c r="I183" s="7">
        <v>71176000000</v>
      </c>
      <c r="J183" s="89" t="s">
        <v>28</v>
      </c>
      <c r="K183" s="1">
        <f>237.947+113.28</f>
        <v>351.22699999999998</v>
      </c>
      <c r="L183" s="19">
        <v>42736</v>
      </c>
      <c r="M183" s="19">
        <v>42795</v>
      </c>
      <c r="N183" s="89" t="s">
        <v>23</v>
      </c>
      <c r="O183" s="65" t="s">
        <v>18</v>
      </c>
    </row>
    <row r="184" spans="1:15" ht="36" customHeight="1" x14ac:dyDescent="0.25">
      <c r="A184" s="67" t="s">
        <v>459</v>
      </c>
      <c r="B184" s="67" t="s">
        <v>538</v>
      </c>
      <c r="C184" s="67" t="s">
        <v>777</v>
      </c>
      <c r="D184" s="13" t="s">
        <v>286</v>
      </c>
      <c r="E184" s="34" t="s">
        <v>46</v>
      </c>
      <c r="F184" s="65">
        <v>642</v>
      </c>
      <c r="G184" s="89" t="s">
        <v>27</v>
      </c>
      <c r="H184" s="48" t="s">
        <v>26</v>
      </c>
      <c r="I184" s="7">
        <v>71176000000</v>
      </c>
      <c r="J184" s="89" t="s">
        <v>28</v>
      </c>
      <c r="K184" s="1">
        <v>824.16</v>
      </c>
      <c r="L184" s="19">
        <v>42736</v>
      </c>
      <c r="M184" s="19">
        <v>42795</v>
      </c>
      <c r="N184" s="89" t="s">
        <v>23</v>
      </c>
      <c r="O184" s="65" t="s">
        <v>18</v>
      </c>
    </row>
    <row r="185" spans="1:15" ht="36" customHeight="1" x14ac:dyDescent="0.25">
      <c r="A185" s="67" t="s">
        <v>460</v>
      </c>
      <c r="B185" s="67" t="s">
        <v>138</v>
      </c>
      <c r="C185" s="67" t="s">
        <v>778</v>
      </c>
      <c r="D185" s="13" t="s">
        <v>178</v>
      </c>
      <c r="E185" s="34" t="s">
        <v>46</v>
      </c>
      <c r="F185" s="65">
        <v>642</v>
      </c>
      <c r="G185" s="89" t="s">
        <v>27</v>
      </c>
      <c r="H185" s="48" t="s">
        <v>26</v>
      </c>
      <c r="I185" s="7">
        <v>71176000000</v>
      </c>
      <c r="J185" s="89" t="s">
        <v>28</v>
      </c>
      <c r="K185" s="1">
        <v>105</v>
      </c>
      <c r="L185" s="19">
        <v>42736</v>
      </c>
      <c r="M185" s="19">
        <v>42795</v>
      </c>
      <c r="N185" s="89" t="s">
        <v>23</v>
      </c>
      <c r="O185" s="65" t="s">
        <v>18</v>
      </c>
    </row>
    <row r="186" spans="1:15" ht="36" customHeight="1" x14ac:dyDescent="0.25">
      <c r="A186" s="67" t="s">
        <v>461</v>
      </c>
      <c r="B186" s="67" t="s">
        <v>761</v>
      </c>
      <c r="C186" s="83" t="s">
        <v>888</v>
      </c>
      <c r="D186" s="13" t="s">
        <v>510</v>
      </c>
      <c r="E186" s="34" t="s">
        <v>46</v>
      </c>
      <c r="F186" s="65">
        <v>642</v>
      </c>
      <c r="G186" s="89" t="s">
        <v>27</v>
      </c>
      <c r="H186" s="48" t="s">
        <v>26</v>
      </c>
      <c r="I186" s="7">
        <v>71176000000</v>
      </c>
      <c r="J186" s="89" t="s">
        <v>28</v>
      </c>
      <c r="K186" s="1">
        <f>251.255*1.18</f>
        <v>296.48089999999996</v>
      </c>
      <c r="L186" s="19">
        <v>42736</v>
      </c>
      <c r="M186" s="19">
        <v>42795</v>
      </c>
      <c r="N186" s="89" t="s">
        <v>23</v>
      </c>
      <c r="O186" s="65" t="s">
        <v>18</v>
      </c>
    </row>
    <row r="187" spans="1:15" ht="36" customHeight="1" x14ac:dyDescent="0.25">
      <c r="A187" s="67" t="s">
        <v>462</v>
      </c>
      <c r="B187" s="67" t="s">
        <v>780</v>
      </c>
      <c r="C187" s="67" t="s">
        <v>779</v>
      </c>
      <c r="D187" s="31" t="s">
        <v>242</v>
      </c>
      <c r="E187" s="34" t="s">
        <v>46</v>
      </c>
      <c r="F187" s="65">
        <v>168</v>
      </c>
      <c r="G187" s="89" t="s">
        <v>30</v>
      </c>
      <c r="H187" s="48">
        <v>11</v>
      </c>
      <c r="I187" s="7">
        <v>71176000000</v>
      </c>
      <c r="J187" s="89" t="s">
        <v>28</v>
      </c>
      <c r="K187" s="1">
        <v>630</v>
      </c>
      <c r="L187" s="19">
        <v>42736</v>
      </c>
      <c r="M187" s="19">
        <v>43070</v>
      </c>
      <c r="N187" s="89" t="s">
        <v>23</v>
      </c>
      <c r="O187" s="65" t="s">
        <v>18</v>
      </c>
    </row>
    <row r="188" spans="1:15" ht="36" customHeight="1" x14ac:dyDescent="0.25">
      <c r="A188" s="67" t="s">
        <v>463</v>
      </c>
      <c r="B188" s="67" t="s">
        <v>780</v>
      </c>
      <c r="C188" s="67" t="s">
        <v>779</v>
      </c>
      <c r="D188" s="13" t="s">
        <v>243</v>
      </c>
      <c r="E188" s="34" t="s">
        <v>46</v>
      </c>
      <c r="F188" s="65">
        <v>168</v>
      </c>
      <c r="G188" s="89" t="s">
        <v>30</v>
      </c>
      <c r="H188" s="48">
        <v>853</v>
      </c>
      <c r="I188" s="7">
        <v>71176000000</v>
      </c>
      <c r="J188" s="89" t="s">
        <v>28</v>
      </c>
      <c r="K188" s="1">
        <v>36974</v>
      </c>
      <c r="L188" s="19">
        <v>42736</v>
      </c>
      <c r="M188" s="19">
        <v>42795</v>
      </c>
      <c r="N188" s="89" t="s">
        <v>23</v>
      </c>
      <c r="O188" s="65" t="s">
        <v>18</v>
      </c>
    </row>
    <row r="189" spans="1:15" ht="36" customHeight="1" x14ac:dyDescent="0.25">
      <c r="A189" s="67" t="s">
        <v>464</v>
      </c>
      <c r="B189" s="67" t="s">
        <v>780</v>
      </c>
      <c r="C189" s="67" t="s">
        <v>781</v>
      </c>
      <c r="D189" s="13" t="s">
        <v>181</v>
      </c>
      <c r="E189" s="34" t="s">
        <v>46</v>
      </c>
      <c r="F189" s="65">
        <v>876</v>
      </c>
      <c r="G189" s="89" t="s">
        <v>31</v>
      </c>
      <c r="H189" s="48" t="s">
        <v>26</v>
      </c>
      <c r="I189" s="7">
        <v>71176000000</v>
      </c>
      <c r="J189" s="89" t="s">
        <v>28</v>
      </c>
      <c r="K189" s="1">
        <v>990</v>
      </c>
      <c r="L189" s="19">
        <v>42736</v>
      </c>
      <c r="M189" s="19">
        <v>42795</v>
      </c>
      <c r="N189" s="89" t="s">
        <v>23</v>
      </c>
      <c r="O189" s="65" t="s">
        <v>18</v>
      </c>
    </row>
    <row r="190" spans="1:15" ht="36" customHeight="1" x14ac:dyDescent="0.25">
      <c r="A190" s="67" t="s">
        <v>465</v>
      </c>
      <c r="B190" s="67" t="s">
        <v>782</v>
      </c>
      <c r="C190" s="67" t="s">
        <v>788</v>
      </c>
      <c r="D190" s="13" t="s">
        <v>497</v>
      </c>
      <c r="E190" s="34" t="s">
        <v>46</v>
      </c>
      <c r="F190" s="65">
        <v>642</v>
      </c>
      <c r="G190" s="89" t="s">
        <v>27</v>
      </c>
      <c r="H190" s="48" t="s">
        <v>26</v>
      </c>
      <c r="I190" s="7">
        <v>71176000000</v>
      </c>
      <c r="J190" s="89" t="s">
        <v>28</v>
      </c>
      <c r="K190" s="1">
        <f>352.8*1.18</f>
        <v>416.30399999999997</v>
      </c>
      <c r="L190" s="19">
        <v>42736</v>
      </c>
      <c r="M190" s="19">
        <v>42795</v>
      </c>
      <c r="N190" s="89" t="s">
        <v>23</v>
      </c>
      <c r="O190" s="65" t="s">
        <v>18</v>
      </c>
    </row>
    <row r="191" spans="1:15" ht="36" customHeight="1" x14ac:dyDescent="0.25">
      <c r="A191" s="67" t="s">
        <v>466</v>
      </c>
      <c r="B191" s="67" t="s">
        <v>782</v>
      </c>
      <c r="C191" s="67" t="s">
        <v>783</v>
      </c>
      <c r="D191" s="13" t="s">
        <v>312</v>
      </c>
      <c r="E191" s="34" t="s">
        <v>46</v>
      </c>
      <c r="F191" s="65">
        <v>642</v>
      </c>
      <c r="G191" s="89" t="s">
        <v>27</v>
      </c>
      <c r="H191" s="48" t="s">
        <v>26</v>
      </c>
      <c r="I191" s="7">
        <v>71176000000</v>
      </c>
      <c r="J191" s="89" t="s">
        <v>28</v>
      </c>
      <c r="K191" s="47">
        <f>531+74.34</f>
        <v>605.34</v>
      </c>
      <c r="L191" s="19">
        <v>42736</v>
      </c>
      <c r="M191" s="19">
        <v>42795</v>
      </c>
      <c r="N191" s="89" t="s">
        <v>23</v>
      </c>
      <c r="O191" s="65" t="s">
        <v>18</v>
      </c>
    </row>
    <row r="192" spans="1:15" ht="36" customHeight="1" x14ac:dyDescent="0.25">
      <c r="A192" s="67" t="s">
        <v>665</v>
      </c>
      <c r="B192" s="67" t="s">
        <v>784</v>
      </c>
      <c r="C192" s="67" t="s">
        <v>889</v>
      </c>
      <c r="D192" s="13" t="s">
        <v>179</v>
      </c>
      <c r="E192" s="34" t="s">
        <v>46</v>
      </c>
      <c r="F192" s="65">
        <v>642</v>
      </c>
      <c r="G192" s="89" t="s">
        <v>27</v>
      </c>
      <c r="H192" s="48" t="s">
        <v>26</v>
      </c>
      <c r="I192" s="7">
        <v>71176000000</v>
      </c>
      <c r="J192" s="89" t="s">
        <v>28</v>
      </c>
      <c r="K192" s="47">
        <f>50+145.5+60.18</f>
        <v>255.68</v>
      </c>
      <c r="L192" s="19">
        <v>42736</v>
      </c>
      <c r="M192" s="19">
        <v>42795</v>
      </c>
      <c r="N192" s="89" t="s">
        <v>23</v>
      </c>
      <c r="O192" s="65" t="s">
        <v>18</v>
      </c>
    </row>
    <row r="193" spans="1:15" ht="36" customHeight="1" x14ac:dyDescent="0.25">
      <c r="A193" s="67" t="s">
        <v>666</v>
      </c>
      <c r="B193" s="67" t="s">
        <v>761</v>
      </c>
      <c r="C193" s="67" t="s">
        <v>785</v>
      </c>
      <c r="D193" s="13" t="s">
        <v>384</v>
      </c>
      <c r="E193" s="34" t="s">
        <v>46</v>
      </c>
      <c r="F193" s="65">
        <v>642</v>
      </c>
      <c r="G193" s="89" t="s">
        <v>27</v>
      </c>
      <c r="H193" s="48" t="s">
        <v>26</v>
      </c>
      <c r="I193" s="7">
        <v>71176000000</v>
      </c>
      <c r="J193" s="89" t="s">
        <v>28</v>
      </c>
      <c r="K193" s="47">
        <v>105</v>
      </c>
      <c r="L193" s="19">
        <v>42736</v>
      </c>
      <c r="M193" s="19">
        <v>43070</v>
      </c>
      <c r="N193" s="89" t="s">
        <v>23</v>
      </c>
      <c r="O193" s="65" t="s">
        <v>18</v>
      </c>
    </row>
    <row r="194" spans="1:15" ht="36" customHeight="1" x14ac:dyDescent="0.25">
      <c r="A194" s="67" t="s">
        <v>667</v>
      </c>
      <c r="B194" s="67" t="s">
        <v>538</v>
      </c>
      <c r="C194" s="67" t="s">
        <v>136</v>
      </c>
      <c r="D194" s="13" t="s">
        <v>896</v>
      </c>
      <c r="E194" s="34" t="s">
        <v>46</v>
      </c>
      <c r="F194" s="65">
        <v>642</v>
      </c>
      <c r="G194" s="89" t="s">
        <v>27</v>
      </c>
      <c r="H194" s="48" t="s">
        <v>26</v>
      </c>
      <c r="I194" s="7">
        <v>71176000000</v>
      </c>
      <c r="J194" s="89" t="s">
        <v>28</v>
      </c>
      <c r="K194" s="47">
        <v>141.6</v>
      </c>
      <c r="L194" s="19">
        <v>42736</v>
      </c>
      <c r="M194" s="19">
        <v>42795</v>
      </c>
      <c r="N194" s="89" t="s">
        <v>23</v>
      </c>
      <c r="O194" s="65" t="s">
        <v>18</v>
      </c>
    </row>
    <row r="195" spans="1:15" ht="36" customHeight="1" x14ac:dyDescent="0.25">
      <c r="A195" s="67" t="s">
        <v>668</v>
      </c>
      <c r="B195" s="67" t="s">
        <v>784</v>
      </c>
      <c r="C195" s="39" t="s">
        <v>890</v>
      </c>
      <c r="D195" s="13" t="s">
        <v>311</v>
      </c>
      <c r="E195" s="34" t="s">
        <v>46</v>
      </c>
      <c r="F195" s="65">
        <v>642</v>
      </c>
      <c r="G195" s="89" t="s">
        <v>27</v>
      </c>
      <c r="H195" s="48" t="s">
        <v>26</v>
      </c>
      <c r="I195" s="7">
        <v>71176000000</v>
      </c>
      <c r="J195" s="89" t="s">
        <v>28</v>
      </c>
      <c r="K195" s="47">
        <v>283.2</v>
      </c>
      <c r="L195" s="19">
        <v>42736</v>
      </c>
      <c r="M195" s="19">
        <v>42795</v>
      </c>
      <c r="N195" s="89" t="s">
        <v>23</v>
      </c>
      <c r="O195" s="65" t="s">
        <v>18</v>
      </c>
    </row>
    <row r="196" spans="1:15" ht="36" customHeight="1" x14ac:dyDescent="0.25">
      <c r="A196" s="67" t="s">
        <v>669</v>
      </c>
      <c r="B196" s="67" t="s">
        <v>787</v>
      </c>
      <c r="C196" s="67" t="s">
        <v>891</v>
      </c>
      <c r="D196" s="13" t="s">
        <v>300</v>
      </c>
      <c r="E196" s="34" t="s">
        <v>46</v>
      </c>
      <c r="F196" s="65">
        <v>642</v>
      </c>
      <c r="G196" s="89" t="s">
        <v>27</v>
      </c>
      <c r="H196" s="48" t="s">
        <v>26</v>
      </c>
      <c r="I196" s="7">
        <v>71176000000</v>
      </c>
      <c r="J196" s="89" t="s">
        <v>28</v>
      </c>
      <c r="K196" s="1">
        <v>105</v>
      </c>
      <c r="L196" s="19">
        <v>42736</v>
      </c>
      <c r="M196" s="19">
        <v>42795</v>
      </c>
      <c r="N196" s="89" t="s">
        <v>23</v>
      </c>
      <c r="O196" s="65" t="s">
        <v>18</v>
      </c>
    </row>
    <row r="197" spans="1:15" ht="36" customHeight="1" x14ac:dyDescent="0.25">
      <c r="A197" s="67" t="s">
        <v>670</v>
      </c>
      <c r="B197" s="67" t="s">
        <v>794</v>
      </c>
      <c r="C197" s="84" t="s">
        <v>893</v>
      </c>
      <c r="D197" s="13" t="s">
        <v>416</v>
      </c>
      <c r="E197" s="34" t="s">
        <v>46</v>
      </c>
      <c r="F197" s="65">
        <v>642</v>
      </c>
      <c r="G197" s="89" t="s">
        <v>27</v>
      </c>
      <c r="H197" s="48" t="s">
        <v>26</v>
      </c>
      <c r="I197" s="7">
        <v>71176000000</v>
      </c>
      <c r="J197" s="89" t="s">
        <v>28</v>
      </c>
      <c r="K197" s="1">
        <f>100</f>
        <v>100</v>
      </c>
      <c r="L197" s="19">
        <v>42736</v>
      </c>
      <c r="M197" s="19">
        <v>42795</v>
      </c>
      <c r="N197" s="89" t="s">
        <v>23</v>
      </c>
      <c r="O197" s="65" t="s">
        <v>18</v>
      </c>
    </row>
    <row r="198" spans="1:15" ht="36" customHeight="1" x14ac:dyDescent="0.25">
      <c r="A198" s="67" t="s">
        <v>671</v>
      </c>
      <c r="B198" s="67" t="s">
        <v>782</v>
      </c>
      <c r="C198" s="67" t="s">
        <v>783</v>
      </c>
      <c r="D198" s="13" t="s">
        <v>313</v>
      </c>
      <c r="E198" s="34" t="s">
        <v>46</v>
      </c>
      <c r="F198" s="65">
        <v>642</v>
      </c>
      <c r="G198" s="89" t="s">
        <v>27</v>
      </c>
      <c r="H198" s="48">
        <v>15</v>
      </c>
      <c r="I198" s="7">
        <v>71176000000</v>
      </c>
      <c r="J198" s="89" t="s">
        <v>28</v>
      </c>
      <c r="K198" s="47">
        <v>619.5</v>
      </c>
      <c r="L198" s="19">
        <v>42736</v>
      </c>
      <c r="M198" s="19">
        <v>43070</v>
      </c>
      <c r="N198" s="89" t="s">
        <v>23</v>
      </c>
      <c r="O198" s="65" t="s">
        <v>18</v>
      </c>
    </row>
    <row r="199" spans="1:15" ht="36" customHeight="1" x14ac:dyDescent="0.25">
      <c r="A199" s="67" t="s">
        <v>672</v>
      </c>
      <c r="B199" s="67" t="s">
        <v>782</v>
      </c>
      <c r="C199" s="67" t="s">
        <v>783</v>
      </c>
      <c r="D199" s="26" t="s">
        <v>257</v>
      </c>
      <c r="E199" s="34" t="s">
        <v>46</v>
      </c>
      <c r="F199" s="65">
        <v>642</v>
      </c>
      <c r="G199" s="89" t="s">
        <v>27</v>
      </c>
      <c r="H199" s="48">
        <v>1</v>
      </c>
      <c r="I199" s="7">
        <v>71176000000</v>
      </c>
      <c r="J199" s="89" t="s">
        <v>28</v>
      </c>
      <c r="K199" s="43">
        <v>117.88</v>
      </c>
      <c r="L199" s="19">
        <v>42736</v>
      </c>
      <c r="M199" s="19">
        <v>43070</v>
      </c>
      <c r="N199" s="89" t="s">
        <v>23</v>
      </c>
      <c r="O199" s="65" t="s">
        <v>18</v>
      </c>
    </row>
    <row r="200" spans="1:15" ht="36" customHeight="1" x14ac:dyDescent="0.25">
      <c r="A200" s="67" t="s">
        <v>673</v>
      </c>
      <c r="B200" s="67" t="s">
        <v>789</v>
      </c>
      <c r="C200" s="67" t="s">
        <v>894</v>
      </c>
      <c r="D200" s="13" t="s">
        <v>314</v>
      </c>
      <c r="E200" s="34" t="s">
        <v>46</v>
      </c>
      <c r="F200" s="65">
        <v>642</v>
      </c>
      <c r="G200" s="89" t="s">
        <v>27</v>
      </c>
      <c r="H200" s="48">
        <v>20</v>
      </c>
      <c r="I200" s="7">
        <v>71176000000</v>
      </c>
      <c r="J200" s="89" t="s">
        <v>28</v>
      </c>
      <c r="K200" s="47">
        <v>920.4</v>
      </c>
      <c r="L200" s="19">
        <v>42736</v>
      </c>
      <c r="M200" s="19">
        <v>43070</v>
      </c>
      <c r="N200" s="89" t="s">
        <v>23</v>
      </c>
      <c r="O200" s="65" t="s">
        <v>18</v>
      </c>
    </row>
    <row r="201" spans="1:15" ht="36" customHeight="1" x14ac:dyDescent="0.25">
      <c r="A201" s="67" t="s">
        <v>674</v>
      </c>
      <c r="B201" s="67" t="s">
        <v>56</v>
      </c>
      <c r="C201" s="67" t="s">
        <v>895</v>
      </c>
      <c r="D201" s="13" t="s">
        <v>287</v>
      </c>
      <c r="E201" s="34" t="s">
        <v>46</v>
      </c>
      <c r="F201" s="65">
        <v>642</v>
      </c>
      <c r="G201" s="89" t="s">
        <v>27</v>
      </c>
      <c r="H201" s="89" t="s">
        <v>26</v>
      </c>
      <c r="I201" s="7">
        <v>71176000000</v>
      </c>
      <c r="J201" s="89" t="s">
        <v>28</v>
      </c>
      <c r="K201" s="1">
        <v>500</v>
      </c>
      <c r="L201" s="19">
        <v>42736</v>
      </c>
      <c r="M201" s="19">
        <v>42795</v>
      </c>
      <c r="N201" s="89" t="s">
        <v>23</v>
      </c>
      <c r="O201" s="65" t="s">
        <v>18</v>
      </c>
    </row>
    <row r="202" spans="1:15" ht="36" customHeight="1" x14ac:dyDescent="0.25">
      <c r="A202" s="67" t="s">
        <v>904</v>
      </c>
      <c r="B202" s="67" t="s">
        <v>791</v>
      </c>
      <c r="C202" s="67" t="s">
        <v>790</v>
      </c>
      <c r="D202" s="13" t="s">
        <v>898</v>
      </c>
      <c r="E202" s="34" t="s">
        <v>46</v>
      </c>
      <c r="F202" s="65">
        <v>642</v>
      </c>
      <c r="G202" s="89" t="s">
        <v>27</v>
      </c>
      <c r="H202" s="48" t="s">
        <v>26</v>
      </c>
      <c r="I202" s="7">
        <v>71176000000</v>
      </c>
      <c r="J202" s="89" t="s">
        <v>28</v>
      </c>
      <c r="K202" s="1">
        <f>70+53</f>
        <v>123</v>
      </c>
      <c r="L202" s="19">
        <v>42736</v>
      </c>
      <c r="M202" s="19">
        <v>42795</v>
      </c>
      <c r="N202" s="89" t="s">
        <v>23</v>
      </c>
      <c r="O202" s="65" t="s">
        <v>18</v>
      </c>
    </row>
    <row r="203" spans="1:15" ht="36" customHeight="1" x14ac:dyDescent="0.25">
      <c r="A203" s="67" t="s">
        <v>675</v>
      </c>
      <c r="B203" s="67" t="s">
        <v>793</v>
      </c>
      <c r="C203" s="67" t="s">
        <v>792</v>
      </c>
      <c r="D203" s="13" t="s">
        <v>288</v>
      </c>
      <c r="E203" s="34" t="s">
        <v>46</v>
      </c>
      <c r="F203" s="65">
        <v>642</v>
      </c>
      <c r="G203" s="89" t="s">
        <v>27</v>
      </c>
      <c r="H203" s="48" t="s">
        <v>26</v>
      </c>
      <c r="I203" s="7">
        <v>71176000000</v>
      </c>
      <c r="J203" s="89" t="s">
        <v>28</v>
      </c>
      <c r="K203" s="1">
        <f>104.43</f>
        <v>104.43</v>
      </c>
      <c r="L203" s="19">
        <v>42736</v>
      </c>
      <c r="M203" s="19">
        <v>42795</v>
      </c>
      <c r="N203" s="89" t="s">
        <v>23</v>
      </c>
      <c r="O203" s="65" t="s">
        <v>18</v>
      </c>
    </row>
    <row r="204" spans="1:15" ht="36" customHeight="1" x14ac:dyDescent="0.25">
      <c r="A204" s="67" t="s">
        <v>676</v>
      </c>
      <c r="B204" s="67" t="s">
        <v>138</v>
      </c>
      <c r="C204" s="67" t="s">
        <v>838</v>
      </c>
      <c r="D204" s="13" t="s">
        <v>180</v>
      </c>
      <c r="E204" s="34" t="s">
        <v>46</v>
      </c>
      <c r="F204" s="65">
        <v>642</v>
      </c>
      <c r="G204" s="89" t="s">
        <v>27</v>
      </c>
      <c r="H204" s="48" t="s">
        <v>26</v>
      </c>
      <c r="I204" s="7">
        <v>71176000000</v>
      </c>
      <c r="J204" s="89" t="s">
        <v>28</v>
      </c>
      <c r="K204" s="1">
        <v>105</v>
      </c>
      <c r="L204" s="19">
        <v>42736</v>
      </c>
      <c r="M204" s="19">
        <v>42795</v>
      </c>
      <c r="N204" s="89" t="s">
        <v>23</v>
      </c>
      <c r="O204" s="65" t="s">
        <v>18</v>
      </c>
    </row>
    <row r="205" spans="1:15" ht="36" customHeight="1" x14ac:dyDescent="0.25">
      <c r="A205" s="67" t="s">
        <v>677</v>
      </c>
      <c r="B205" s="67" t="s">
        <v>138</v>
      </c>
      <c r="C205" s="67" t="s">
        <v>795</v>
      </c>
      <c r="D205" s="13" t="s">
        <v>224</v>
      </c>
      <c r="E205" s="34" t="s">
        <v>46</v>
      </c>
      <c r="F205" s="65">
        <v>642</v>
      </c>
      <c r="G205" s="89" t="s">
        <v>27</v>
      </c>
      <c r="H205" s="48" t="s">
        <v>26</v>
      </c>
      <c r="I205" s="7">
        <v>71176000000</v>
      </c>
      <c r="J205" s="89" t="s">
        <v>28</v>
      </c>
      <c r="K205" s="1">
        <v>600</v>
      </c>
      <c r="L205" s="19">
        <v>42736</v>
      </c>
      <c r="M205" s="19">
        <v>42795</v>
      </c>
      <c r="N205" s="89" t="s">
        <v>23</v>
      </c>
      <c r="O205" s="65" t="s">
        <v>18</v>
      </c>
    </row>
    <row r="206" spans="1:15" ht="36" customHeight="1" x14ac:dyDescent="0.25">
      <c r="A206" s="67" t="s">
        <v>678</v>
      </c>
      <c r="B206" s="67" t="s">
        <v>797</v>
      </c>
      <c r="C206" s="39" t="s">
        <v>796</v>
      </c>
      <c r="D206" s="13" t="s">
        <v>385</v>
      </c>
      <c r="E206" s="34" t="s">
        <v>46</v>
      </c>
      <c r="F206" s="65">
        <v>642</v>
      </c>
      <c r="G206" s="89" t="s">
        <v>27</v>
      </c>
      <c r="H206" s="48" t="s">
        <v>26</v>
      </c>
      <c r="I206" s="7">
        <v>71176000000</v>
      </c>
      <c r="J206" s="89" t="s">
        <v>28</v>
      </c>
      <c r="K206" s="1">
        <v>500</v>
      </c>
      <c r="L206" s="19">
        <v>42736</v>
      </c>
      <c r="M206" s="19">
        <v>42795</v>
      </c>
      <c r="N206" s="89" t="s">
        <v>23</v>
      </c>
      <c r="O206" s="65" t="s">
        <v>18</v>
      </c>
    </row>
    <row r="207" spans="1:15" ht="36" customHeight="1" x14ac:dyDescent="0.25">
      <c r="A207" s="67" t="s">
        <v>679</v>
      </c>
      <c r="B207" s="67" t="s">
        <v>799</v>
      </c>
      <c r="C207" s="67" t="s">
        <v>798</v>
      </c>
      <c r="D207" s="13" t="s">
        <v>498</v>
      </c>
      <c r="E207" s="34" t="s">
        <v>46</v>
      </c>
      <c r="F207" s="65">
        <v>642</v>
      </c>
      <c r="G207" s="89" t="s">
        <v>27</v>
      </c>
      <c r="H207" s="48" t="s">
        <v>26</v>
      </c>
      <c r="I207" s="7">
        <v>71176000000</v>
      </c>
      <c r="J207" s="89" t="s">
        <v>28</v>
      </c>
      <c r="K207" s="1">
        <f>214.04*1.18</f>
        <v>252.56719999999999</v>
      </c>
      <c r="L207" s="19">
        <v>42736</v>
      </c>
      <c r="M207" s="19">
        <v>42795</v>
      </c>
      <c r="N207" s="89" t="s">
        <v>23</v>
      </c>
      <c r="O207" s="65" t="s">
        <v>18</v>
      </c>
    </row>
    <row r="208" spans="1:15" ht="36" customHeight="1" x14ac:dyDescent="0.25">
      <c r="A208" s="67" t="s">
        <v>680</v>
      </c>
      <c r="B208" s="67" t="s">
        <v>545</v>
      </c>
      <c r="C208" s="67" t="s">
        <v>800</v>
      </c>
      <c r="D208" s="13" t="s">
        <v>357</v>
      </c>
      <c r="E208" s="34" t="s">
        <v>46</v>
      </c>
      <c r="F208" s="65">
        <v>168</v>
      </c>
      <c r="G208" s="89" t="s">
        <v>30</v>
      </c>
      <c r="H208" s="48">
        <v>2.7</v>
      </c>
      <c r="I208" s="7">
        <v>71176000000</v>
      </c>
      <c r="J208" s="89" t="s">
        <v>28</v>
      </c>
      <c r="K208" s="1">
        <v>541.62</v>
      </c>
      <c r="L208" s="19">
        <v>42736</v>
      </c>
      <c r="M208" s="19">
        <v>43070</v>
      </c>
      <c r="N208" s="89" t="s">
        <v>23</v>
      </c>
      <c r="O208" s="65" t="s">
        <v>18</v>
      </c>
    </row>
    <row r="209" spans="1:15" ht="36" customHeight="1" x14ac:dyDescent="0.25">
      <c r="A209" s="67" t="s">
        <v>681</v>
      </c>
      <c r="B209" s="67" t="s">
        <v>784</v>
      </c>
      <c r="C209" s="85" t="s">
        <v>899</v>
      </c>
      <c r="D209" s="13" t="s">
        <v>244</v>
      </c>
      <c r="E209" s="34" t="s">
        <v>46</v>
      </c>
      <c r="F209" s="65">
        <v>642</v>
      </c>
      <c r="G209" s="89" t="s">
        <v>27</v>
      </c>
      <c r="H209" s="48" t="s">
        <v>26</v>
      </c>
      <c r="I209" s="7">
        <v>71176000000</v>
      </c>
      <c r="J209" s="89" t="s">
        <v>28</v>
      </c>
      <c r="K209" s="1">
        <f>11.8+193.3+295+295</f>
        <v>795.1</v>
      </c>
      <c r="L209" s="19">
        <v>42736</v>
      </c>
      <c r="M209" s="19">
        <v>42795</v>
      </c>
      <c r="N209" s="89" t="s">
        <v>23</v>
      </c>
      <c r="O209" s="65" t="s">
        <v>18</v>
      </c>
    </row>
    <row r="210" spans="1:15" ht="36" customHeight="1" x14ac:dyDescent="0.25">
      <c r="A210" s="67" t="s">
        <v>698</v>
      </c>
      <c r="B210" s="67" t="s">
        <v>545</v>
      </c>
      <c r="C210" s="67" t="s">
        <v>801</v>
      </c>
      <c r="D210" s="13" t="s">
        <v>522</v>
      </c>
      <c r="E210" s="34" t="s">
        <v>46</v>
      </c>
      <c r="F210" s="65">
        <v>876</v>
      </c>
      <c r="G210" s="89" t="s">
        <v>31</v>
      </c>
      <c r="H210" s="48" t="s">
        <v>26</v>
      </c>
      <c r="I210" s="7">
        <v>71176000000</v>
      </c>
      <c r="J210" s="89" t="s">
        <v>28</v>
      </c>
      <c r="K210" s="1">
        <v>715.55</v>
      </c>
      <c r="L210" s="19">
        <v>42736</v>
      </c>
      <c r="M210" s="19">
        <v>42795</v>
      </c>
      <c r="N210" s="89" t="s">
        <v>23</v>
      </c>
      <c r="O210" s="65" t="s">
        <v>18</v>
      </c>
    </row>
    <row r="211" spans="1:15" s="46" customFormat="1" ht="36" customHeight="1" x14ac:dyDescent="0.25">
      <c r="A211" s="67" t="s">
        <v>699</v>
      </c>
      <c r="B211" s="67" t="s">
        <v>138</v>
      </c>
      <c r="C211" s="67" t="s">
        <v>802</v>
      </c>
      <c r="D211" s="13" t="s">
        <v>310</v>
      </c>
      <c r="E211" s="34" t="s">
        <v>46</v>
      </c>
      <c r="F211" s="65">
        <v>642</v>
      </c>
      <c r="G211" s="89" t="s">
        <v>27</v>
      </c>
      <c r="H211" s="48">
        <v>1</v>
      </c>
      <c r="I211" s="7">
        <v>71176000000</v>
      </c>
      <c r="J211" s="89" t="s">
        <v>28</v>
      </c>
      <c r="K211" s="1">
        <v>1534</v>
      </c>
      <c r="L211" s="19">
        <v>42767</v>
      </c>
      <c r="M211" s="19">
        <v>43070</v>
      </c>
      <c r="N211" s="89" t="s">
        <v>267</v>
      </c>
      <c r="O211" s="79" t="s">
        <v>32</v>
      </c>
    </row>
    <row r="212" spans="1:15" ht="36" customHeight="1" x14ac:dyDescent="0.25">
      <c r="A212" s="67" t="s">
        <v>700</v>
      </c>
      <c r="B212" s="67" t="s">
        <v>768</v>
      </c>
      <c r="C212" s="67" t="s">
        <v>803</v>
      </c>
      <c r="D212" s="13" t="s">
        <v>368</v>
      </c>
      <c r="E212" s="34" t="s">
        <v>46</v>
      </c>
      <c r="F212" s="65">
        <v>642</v>
      </c>
      <c r="G212" s="89" t="s">
        <v>27</v>
      </c>
      <c r="H212" s="48" t="s">
        <v>26</v>
      </c>
      <c r="I212" s="7">
        <v>71176000000</v>
      </c>
      <c r="J212" s="89" t="s">
        <v>28</v>
      </c>
      <c r="K212" s="1">
        <v>354</v>
      </c>
      <c r="L212" s="19">
        <v>42736</v>
      </c>
      <c r="M212" s="19">
        <v>42795</v>
      </c>
      <c r="N212" s="89" t="s">
        <v>23</v>
      </c>
      <c r="O212" s="65" t="s">
        <v>18</v>
      </c>
    </row>
    <row r="213" spans="1:15" ht="36" customHeight="1" x14ac:dyDescent="0.25">
      <c r="A213" s="67" t="s">
        <v>701</v>
      </c>
      <c r="B213" s="67" t="s">
        <v>784</v>
      </c>
      <c r="C213" s="67" t="s">
        <v>804</v>
      </c>
      <c r="D213" s="13" t="s">
        <v>289</v>
      </c>
      <c r="E213" s="34" t="s">
        <v>46</v>
      </c>
      <c r="F213" s="65">
        <v>642</v>
      </c>
      <c r="G213" s="89" t="s">
        <v>27</v>
      </c>
      <c r="H213" s="59">
        <v>6253</v>
      </c>
      <c r="I213" s="7">
        <v>71176000000</v>
      </c>
      <c r="J213" s="89" t="s">
        <v>28</v>
      </c>
      <c r="K213" s="1">
        <v>7941.76</v>
      </c>
      <c r="L213" s="19">
        <v>42736</v>
      </c>
      <c r="M213" s="19">
        <v>43070</v>
      </c>
      <c r="N213" s="89" t="s">
        <v>175</v>
      </c>
      <c r="O213" s="65" t="s">
        <v>18</v>
      </c>
    </row>
    <row r="214" spans="1:15" ht="36" customHeight="1" x14ac:dyDescent="0.25">
      <c r="A214" s="67" t="s">
        <v>702</v>
      </c>
      <c r="B214" s="67" t="s">
        <v>784</v>
      </c>
      <c r="C214" s="67" t="s">
        <v>806</v>
      </c>
      <c r="D214" s="13" t="s">
        <v>358</v>
      </c>
      <c r="E214" s="34" t="s">
        <v>46</v>
      </c>
      <c r="F214" s="65">
        <v>168</v>
      </c>
      <c r="G214" s="89" t="s">
        <v>30</v>
      </c>
      <c r="H214" s="59">
        <v>5500</v>
      </c>
      <c r="I214" s="7">
        <v>71176000000</v>
      </c>
      <c r="J214" s="89" t="s">
        <v>28</v>
      </c>
      <c r="K214" s="1">
        <v>7662.92</v>
      </c>
      <c r="L214" s="19">
        <v>42736</v>
      </c>
      <c r="M214" s="19">
        <v>43070</v>
      </c>
      <c r="N214" s="89" t="s">
        <v>237</v>
      </c>
      <c r="O214" s="65" t="s">
        <v>18</v>
      </c>
    </row>
    <row r="215" spans="1:15" ht="36" customHeight="1" x14ac:dyDescent="0.25">
      <c r="A215" s="67" t="s">
        <v>703</v>
      </c>
      <c r="B215" s="67" t="s">
        <v>767</v>
      </c>
      <c r="C215" s="67" t="s">
        <v>807</v>
      </c>
      <c r="D215" s="13" t="s">
        <v>290</v>
      </c>
      <c r="E215" s="34" t="s">
        <v>46</v>
      </c>
      <c r="F215" s="65">
        <v>642</v>
      </c>
      <c r="G215" s="89" t="s">
        <v>27</v>
      </c>
      <c r="H215" s="48" t="s">
        <v>26</v>
      </c>
      <c r="I215" s="7">
        <v>71176000000</v>
      </c>
      <c r="J215" s="89" t="s">
        <v>28</v>
      </c>
      <c r="K215" s="1">
        <f>93.102+59+70</f>
        <v>222.102</v>
      </c>
      <c r="L215" s="19">
        <v>42736</v>
      </c>
      <c r="M215" s="19">
        <v>42795</v>
      </c>
      <c r="N215" s="89" t="s">
        <v>23</v>
      </c>
      <c r="O215" s="65" t="s">
        <v>18</v>
      </c>
    </row>
    <row r="216" spans="1:15" ht="36" customHeight="1" x14ac:dyDescent="0.25">
      <c r="A216" s="67" t="s">
        <v>704</v>
      </c>
      <c r="B216" s="67" t="s">
        <v>138</v>
      </c>
      <c r="C216" s="67" t="s">
        <v>809</v>
      </c>
      <c r="D216" s="13" t="s">
        <v>229</v>
      </c>
      <c r="E216" s="34" t="s">
        <v>46</v>
      </c>
      <c r="F216" s="65">
        <v>642</v>
      </c>
      <c r="G216" s="89" t="s">
        <v>27</v>
      </c>
      <c r="H216" s="48" t="s">
        <v>26</v>
      </c>
      <c r="I216" s="7">
        <v>71176000000</v>
      </c>
      <c r="J216" s="89" t="s">
        <v>28</v>
      </c>
      <c r="K216" s="1">
        <v>105</v>
      </c>
      <c r="L216" s="19">
        <v>42736</v>
      </c>
      <c r="M216" s="19">
        <v>42795</v>
      </c>
      <c r="N216" s="89" t="s">
        <v>23</v>
      </c>
      <c r="O216" s="65" t="s">
        <v>18</v>
      </c>
    </row>
    <row r="217" spans="1:15" ht="36" customHeight="1" x14ac:dyDescent="0.25">
      <c r="A217" s="67" t="s">
        <v>705</v>
      </c>
      <c r="B217" s="67" t="s">
        <v>138</v>
      </c>
      <c r="C217" s="67" t="s">
        <v>808</v>
      </c>
      <c r="D217" s="13" t="s">
        <v>409</v>
      </c>
      <c r="E217" s="34" t="s">
        <v>46</v>
      </c>
      <c r="F217" s="65">
        <v>642</v>
      </c>
      <c r="G217" s="89" t="s">
        <v>27</v>
      </c>
      <c r="H217" s="48" t="s">
        <v>26</v>
      </c>
      <c r="I217" s="7">
        <v>71176000000</v>
      </c>
      <c r="J217" s="89" t="s">
        <v>28</v>
      </c>
      <c r="K217" s="1">
        <f>70+77.8</f>
        <v>147.80000000000001</v>
      </c>
      <c r="L217" s="19">
        <v>42736</v>
      </c>
      <c r="M217" s="19">
        <v>42795</v>
      </c>
      <c r="N217" s="89" t="s">
        <v>23</v>
      </c>
      <c r="O217" s="65" t="s">
        <v>18</v>
      </c>
    </row>
    <row r="218" spans="1:15" ht="36" customHeight="1" x14ac:dyDescent="0.25">
      <c r="A218" s="67" t="s">
        <v>706</v>
      </c>
      <c r="B218" s="67" t="s">
        <v>138</v>
      </c>
      <c r="C218" s="67" t="s">
        <v>809</v>
      </c>
      <c r="D218" s="13" t="s">
        <v>177</v>
      </c>
      <c r="E218" s="34" t="s">
        <v>46</v>
      </c>
      <c r="F218" s="65">
        <v>642</v>
      </c>
      <c r="G218" s="89" t="s">
        <v>27</v>
      </c>
      <c r="H218" s="48" t="s">
        <v>26</v>
      </c>
      <c r="I218" s="7">
        <v>71176000000</v>
      </c>
      <c r="J218" s="89" t="s">
        <v>28</v>
      </c>
      <c r="K218" s="1">
        <f>21.24+11.8+29.5+495.6+23.6+5.9+59+11.8+70.8+59+25.49+70.8+12.39+50</f>
        <v>946.91999999999985</v>
      </c>
      <c r="L218" s="19">
        <v>42736</v>
      </c>
      <c r="M218" s="19">
        <v>42795</v>
      </c>
      <c r="N218" s="89" t="s">
        <v>23</v>
      </c>
      <c r="O218" s="65" t="s">
        <v>18</v>
      </c>
    </row>
    <row r="219" spans="1:15" ht="36" customHeight="1" x14ac:dyDescent="0.25">
      <c r="A219" s="67" t="s">
        <v>840</v>
      </c>
      <c r="B219" s="65" t="s">
        <v>526</v>
      </c>
      <c r="C219" s="65" t="s">
        <v>90</v>
      </c>
      <c r="D219" s="73" t="s">
        <v>841</v>
      </c>
      <c r="E219" s="34" t="s">
        <v>46</v>
      </c>
      <c r="F219" s="65">
        <v>876</v>
      </c>
      <c r="G219" s="89" t="s">
        <v>31</v>
      </c>
      <c r="H219" s="89" t="s">
        <v>842</v>
      </c>
      <c r="I219" s="7">
        <v>71176000000</v>
      </c>
      <c r="J219" s="89" t="s">
        <v>28</v>
      </c>
      <c r="K219" s="1">
        <v>43265.535830000001</v>
      </c>
      <c r="L219" s="19">
        <v>42736</v>
      </c>
      <c r="M219" s="19">
        <v>43830</v>
      </c>
      <c r="N219" s="89" t="s">
        <v>237</v>
      </c>
      <c r="O219" s="65" t="s">
        <v>18</v>
      </c>
    </row>
    <row r="220" spans="1:15" ht="36" customHeight="1" x14ac:dyDescent="0.25">
      <c r="A220" s="67" t="s">
        <v>845</v>
      </c>
      <c r="B220" s="65" t="s">
        <v>843</v>
      </c>
      <c r="C220" s="65" t="s">
        <v>844</v>
      </c>
      <c r="D220" s="73" t="s">
        <v>846</v>
      </c>
      <c r="E220" s="34" t="s">
        <v>46</v>
      </c>
      <c r="F220" s="65">
        <v>642</v>
      </c>
      <c r="G220" s="89" t="s">
        <v>27</v>
      </c>
      <c r="H220" s="48" t="s">
        <v>26</v>
      </c>
      <c r="I220" s="7">
        <v>71176000000</v>
      </c>
      <c r="J220" s="89" t="s">
        <v>28</v>
      </c>
      <c r="K220" s="1">
        <v>422.96899999999999</v>
      </c>
      <c r="L220" s="19">
        <v>42736</v>
      </c>
      <c r="M220" s="19">
        <v>43070</v>
      </c>
      <c r="N220" s="89" t="s">
        <v>23</v>
      </c>
      <c r="O220" s="65" t="s">
        <v>18</v>
      </c>
    </row>
    <row r="221" spans="1:15" ht="36" customHeight="1" x14ac:dyDescent="0.25">
      <c r="A221" s="67" t="s">
        <v>849</v>
      </c>
      <c r="B221" s="65" t="s">
        <v>539</v>
      </c>
      <c r="C221" s="65" t="s">
        <v>848</v>
      </c>
      <c r="D221" s="73" t="s">
        <v>847</v>
      </c>
      <c r="E221" s="34" t="s">
        <v>46</v>
      </c>
      <c r="F221" s="65">
        <v>642</v>
      </c>
      <c r="G221" s="89" t="s">
        <v>27</v>
      </c>
      <c r="H221" s="48">
        <v>75</v>
      </c>
      <c r="I221" s="7">
        <v>71176000000</v>
      </c>
      <c r="J221" s="89" t="s">
        <v>28</v>
      </c>
      <c r="K221" s="1">
        <v>708</v>
      </c>
      <c r="L221" s="19">
        <v>42736</v>
      </c>
      <c r="M221" s="19">
        <v>43070</v>
      </c>
      <c r="N221" s="89" t="s">
        <v>23</v>
      </c>
      <c r="O221" s="65" t="s">
        <v>18</v>
      </c>
    </row>
    <row r="222" spans="1:15" ht="36" x14ac:dyDescent="0.25">
      <c r="A222" s="67" t="s">
        <v>852</v>
      </c>
      <c r="B222" s="65" t="s">
        <v>541</v>
      </c>
      <c r="C222" s="65" t="s">
        <v>851</v>
      </c>
      <c r="D222" s="73" t="s">
        <v>850</v>
      </c>
      <c r="E222" s="34" t="s">
        <v>46</v>
      </c>
      <c r="F222" s="65">
        <v>876</v>
      </c>
      <c r="G222" s="89" t="s">
        <v>31</v>
      </c>
      <c r="H222" s="89" t="s">
        <v>26</v>
      </c>
      <c r="I222" s="7">
        <v>71176000000</v>
      </c>
      <c r="J222" s="89" t="s">
        <v>28</v>
      </c>
      <c r="K222" s="1">
        <v>992.17700000000002</v>
      </c>
      <c r="L222" s="19">
        <v>42795</v>
      </c>
      <c r="M222" s="19">
        <v>43100</v>
      </c>
      <c r="N222" s="89" t="s">
        <v>23</v>
      </c>
      <c r="O222" s="65" t="s">
        <v>18</v>
      </c>
    </row>
    <row r="223" spans="1:15" ht="36" customHeight="1" x14ac:dyDescent="0.25">
      <c r="A223" s="67" t="s">
        <v>875</v>
      </c>
      <c r="B223" s="65" t="s">
        <v>539</v>
      </c>
      <c r="C223" s="65" t="s">
        <v>127</v>
      </c>
      <c r="D223" s="13" t="s">
        <v>68</v>
      </c>
      <c r="E223" s="34" t="s">
        <v>46</v>
      </c>
      <c r="F223" s="65">
        <v>642</v>
      </c>
      <c r="G223" s="89" t="s">
        <v>27</v>
      </c>
      <c r="H223" s="48">
        <v>15</v>
      </c>
      <c r="I223" s="7">
        <v>71176000000</v>
      </c>
      <c r="J223" s="89" t="s">
        <v>28</v>
      </c>
      <c r="K223" s="3">
        <v>290</v>
      </c>
      <c r="L223" s="19">
        <v>42736</v>
      </c>
      <c r="M223" s="19">
        <v>43070</v>
      </c>
      <c r="N223" s="89" t="s">
        <v>23</v>
      </c>
      <c r="O223" s="65" t="s">
        <v>18</v>
      </c>
    </row>
    <row r="224" spans="1:15" ht="36" customHeight="1" x14ac:dyDescent="0.25">
      <c r="A224" s="67" t="s">
        <v>876</v>
      </c>
      <c r="B224" s="65" t="s">
        <v>122</v>
      </c>
      <c r="C224" s="65" t="s">
        <v>726</v>
      </c>
      <c r="D224" s="13" t="s">
        <v>864</v>
      </c>
      <c r="E224" s="34" t="s">
        <v>46</v>
      </c>
      <c r="F224" s="65">
        <v>876</v>
      </c>
      <c r="G224" s="89" t="s">
        <v>31</v>
      </c>
      <c r="H224" s="89">
        <v>4</v>
      </c>
      <c r="I224" s="7">
        <v>71176000000</v>
      </c>
      <c r="J224" s="89" t="s">
        <v>28</v>
      </c>
      <c r="K224" s="3">
        <v>230.4</v>
      </c>
      <c r="L224" s="19">
        <v>42736</v>
      </c>
      <c r="M224" s="19">
        <v>43070</v>
      </c>
      <c r="N224" s="89" t="s">
        <v>23</v>
      </c>
      <c r="O224" s="65" t="s">
        <v>18</v>
      </c>
    </row>
    <row r="225" spans="1:15" ht="36" customHeight="1" x14ac:dyDescent="0.25">
      <c r="A225" s="67" t="s">
        <v>877</v>
      </c>
      <c r="B225" s="67" t="s">
        <v>736</v>
      </c>
      <c r="C225" s="67" t="s">
        <v>880</v>
      </c>
      <c r="D225" s="13" t="s">
        <v>910</v>
      </c>
      <c r="E225" s="34" t="s">
        <v>46</v>
      </c>
      <c r="F225" s="65">
        <v>876</v>
      </c>
      <c r="G225" s="89" t="s">
        <v>31</v>
      </c>
      <c r="H225" s="48" t="s">
        <v>26</v>
      </c>
      <c r="I225" s="7">
        <v>71176000000</v>
      </c>
      <c r="J225" s="89" t="s">
        <v>28</v>
      </c>
      <c r="K225" s="3">
        <v>356.4</v>
      </c>
      <c r="L225" s="19">
        <v>42767</v>
      </c>
      <c r="M225" s="19">
        <v>43100</v>
      </c>
      <c r="N225" s="89" t="s">
        <v>23</v>
      </c>
      <c r="O225" s="65" t="s">
        <v>18</v>
      </c>
    </row>
    <row r="226" spans="1:15" ht="36" customHeight="1" x14ac:dyDescent="0.25">
      <c r="A226" s="67" t="s">
        <v>908</v>
      </c>
      <c r="B226" s="67" t="s">
        <v>138</v>
      </c>
      <c r="C226" s="67" t="s">
        <v>544</v>
      </c>
      <c r="D226" s="13" t="s">
        <v>911</v>
      </c>
      <c r="E226" s="34" t="s">
        <v>46</v>
      </c>
      <c r="F226" s="65">
        <v>876</v>
      </c>
      <c r="G226" s="89" t="s">
        <v>27</v>
      </c>
      <c r="H226" s="89" t="s">
        <v>26</v>
      </c>
      <c r="I226" s="7">
        <v>71176000000</v>
      </c>
      <c r="J226" s="89" t="s">
        <v>28</v>
      </c>
      <c r="K226" s="3">
        <v>560.5</v>
      </c>
      <c r="L226" s="19">
        <v>42767</v>
      </c>
      <c r="M226" s="19">
        <v>43100</v>
      </c>
      <c r="N226" s="89" t="s">
        <v>23</v>
      </c>
      <c r="O226" s="65" t="s">
        <v>18</v>
      </c>
    </row>
    <row r="227" spans="1:15" ht="36" customHeight="1" x14ac:dyDescent="0.25">
      <c r="A227" s="67" t="s">
        <v>909</v>
      </c>
      <c r="B227" s="67" t="s">
        <v>736</v>
      </c>
      <c r="C227" s="67" t="s">
        <v>917</v>
      </c>
      <c r="D227" s="13" t="s">
        <v>913</v>
      </c>
      <c r="E227" s="34" t="s">
        <v>46</v>
      </c>
      <c r="F227" s="65">
        <v>642</v>
      </c>
      <c r="G227" s="89" t="s">
        <v>36</v>
      </c>
      <c r="H227" s="89">
        <v>24246</v>
      </c>
      <c r="I227" s="7">
        <v>71140000000</v>
      </c>
      <c r="J227" s="89" t="s">
        <v>43</v>
      </c>
      <c r="K227" s="1">
        <v>200.96299999999999</v>
      </c>
      <c r="L227" s="19">
        <v>42767</v>
      </c>
      <c r="M227" s="19">
        <v>43100</v>
      </c>
      <c r="N227" s="89" t="s">
        <v>23</v>
      </c>
      <c r="O227" s="65" t="s">
        <v>18</v>
      </c>
    </row>
    <row r="228" spans="1:15" ht="36" customHeight="1" x14ac:dyDescent="0.25">
      <c r="A228" s="67" t="s">
        <v>912</v>
      </c>
      <c r="B228" s="67" t="s">
        <v>138</v>
      </c>
      <c r="C228" s="67" t="s">
        <v>544</v>
      </c>
      <c r="D228" s="13" t="s">
        <v>920</v>
      </c>
      <c r="E228" s="34" t="s">
        <v>46</v>
      </c>
      <c r="F228" s="65">
        <v>876</v>
      </c>
      <c r="G228" s="89" t="s">
        <v>31</v>
      </c>
      <c r="H228" s="89" t="s">
        <v>26</v>
      </c>
      <c r="I228" s="7">
        <v>71176000000</v>
      </c>
      <c r="J228" s="89" t="s">
        <v>28</v>
      </c>
      <c r="K228" s="1">
        <v>210.8</v>
      </c>
      <c r="L228" s="19">
        <v>42795</v>
      </c>
      <c r="M228" s="19">
        <v>43100</v>
      </c>
      <c r="N228" s="89" t="s">
        <v>23</v>
      </c>
      <c r="O228" s="65" t="s">
        <v>18</v>
      </c>
    </row>
    <row r="229" spans="1:15" ht="36" customHeight="1" x14ac:dyDescent="0.25">
      <c r="A229" s="67" t="s">
        <v>914</v>
      </c>
      <c r="B229" s="67" t="s">
        <v>764</v>
      </c>
      <c r="C229" s="67" t="s">
        <v>763</v>
      </c>
      <c r="D229" s="13" t="s">
        <v>927</v>
      </c>
      <c r="E229" s="34" t="s">
        <v>46</v>
      </c>
      <c r="F229" s="65">
        <v>876</v>
      </c>
      <c r="G229" s="89" t="s">
        <v>27</v>
      </c>
      <c r="H229" s="89">
        <v>18</v>
      </c>
      <c r="I229" s="7">
        <v>71176000000</v>
      </c>
      <c r="J229" s="89" t="s">
        <v>28</v>
      </c>
      <c r="K229" s="1">
        <v>108.5</v>
      </c>
      <c r="L229" s="19">
        <v>42795</v>
      </c>
      <c r="M229" s="19">
        <v>43100</v>
      </c>
      <c r="N229" s="89" t="s">
        <v>23</v>
      </c>
      <c r="O229" s="65" t="s">
        <v>18</v>
      </c>
    </row>
    <row r="230" spans="1:15" ht="36" customHeight="1" x14ac:dyDescent="0.25">
      <c r="A230" s="67" t="s">
        <v>921</v>
      </c>
      <c r="B230" s="67" t="s">
        <v>138</v>
      </c>
      <c r="C230" s="67" t="s">
        <v>544</v>
      </c>
      <c r="D230" s="13" t="s">
        <v>928</v>
      </c>
      <c r="E230" s="34" t="s">
        <v>46</v>
      </c>
      <c r="F230" s="65">
        <v>876</v>
      </c>
      <c r="G230" s="89" t="s">
        <v>31</v>
      </c>
      <c r="H230" s="89" t="s">
        <v>26</v>
      </c>
      <c r="I230" s="7">
        <v>71176000000</v>
      </c>
      <c r="J230" s="89" t="s">
        <v>28</v>
      </c>
      <c r="K230" s="1">
        <v>150.30000000000001</v>
      </c>
      <c r="L230" s="19">
        <v>42795</v>
      </c>
      <c r="M230" s="19">
        <v>43100</v>
      </c>
      <c r="N230" s="89" t="s">
        <v>23</v>
      </c>
      <c r="O230" s="65" t="s">
        <v>18</v>
      </c>
    </row>
    <row r="231" spans="1:15" ht="36" customHeight="1" x14ac:dyDescent="0.25">
      <c r="A231" s="67" t="s">
        <v>922</v>
      </c>
      <c r="B231" s="67" t="s">
        <v>761</v>
      </c>
      <c r="C231" s="91" t="s">
        <v>831</v>
      </c>
      <c r="D231" s="13" t="s">
        <v>929</v>
      </c>
      <c r="E231" s="34" t="s">
        <v>46</v>
      </c>
      <c r="F231" s="65">
        <v>876</v>
      </c>
      <c r="G231" s="89" t="s">
        <v>27</v>
      </c>
      <c r="H231" s="89">
        <v>10</v>
      </c>
      <c r="I231" s="7">
        <v>71176000000</v>
      </c>
      <c r="J231" s="89" t="s">
        <v>28</v>
      </c>
      <c r="K231" s="1">
        <v>179.5</v>
      </c>
      <c r="L231" s="19">
        <v>42795</v>
      </c>
      <c r="M231" s="19">
        <v>43100</v>
      </c>
      <c r="N231" s="89" t="s">
        <v>23</v>
      </c>
      <c r="O231" s="65" t="s">
        <v>18</v>
      </c>
    </row>
    <row r="232" spans="1:15" ht="36" customHeight="1" x14ac:dyDescent="0.25">
      <c r="A232" s="67" t="s">
        <v>923</v>
      </c>
      <c r="B232" s="67" t="s">
        <v>784</v>
      </c>
      <c r="C232" s="85" t="s">
        <v>899</v>
      </c>
      <c r="D232" s="13" t="s">
        <v>930</v>
      </c>
      <c r="E232" s="34" t="s">
        <v>46</v>
      </c>
      <c r="F232" s="65">
        <v>876</v>
      </c>
      <c r="G232" s="89" t="s">
        <v>27</v>
      </c>
      <c r="H232" s="89" t="s">
        <v>26</v>
      </c>
      <c r="I232" s="7">
        <v>71176000000</v>
      </c>
      <c r="J232" s="89" t="s">
        <v>28</v>
      </c>
      <c r="K232" s="1">
        <v>634.26499999999999</v>
      </c>
      <c r="L232" s="19">
        <v>42795</v>
      </c>
      <c r="M232" s="19">
        <v>43100</v>
      </c>
      <c r="N232" s="89" t="s">
        <v>23</v>
      </c>
      <c r="O232" s="65" t="s">
        <v>18</v>
      </c>
    </row>
    <row r="233" spans="1:15" ht="36" customHeight="1" x14ac:dyDescent="0.25">
      <c r="A233" s="67" t="s">
        <v>924</v>
      </c>
      <c r="B233" s="67" t="s">
        <v>761</v>
      </c>
      <c r="C233" s="91" t="s">
        <v>831</v>
      </c>
      <c r="D233" s="13" t="s">
        <v>931</v>
      </c>
      <c r="E233" s="34" t="s">
        <v>46</v>
      </c>
      <c r="F233" s="65">
        <v>876</v>
      </c>
      <c r="G233" s="89" t="s">
        <v>31</v>
      </c>
      <c r="H233" s="89" t="s">
        <v>26</v>
      </c>
      <c r="I233" s="7">
        <v>71176000000</v>
      </c>
      <c r="J233" s="89" t="s">
        <v>28</v>
      </c>
      <c r="K233" s="1">
        <v>1000</v>
      </c>
      <c r="L233" s="19">
        <v>42795</v>
      </c>
      <c r="M233" s="19">
        <v>43100</v>
      </c>
      <c r="N233" s="89" t="s">
        <v>23</v>
      </c>
      <c r="O233" s="65" t="s">
        <v>18</v>
      </c>
    </row>
    <row r="234" spans="1:15" ht="36" customHeight="1" x14ac:dyDescent="0.25">
      <c r="A234" s="67" t="s">
        <v>925</v>
      </c>
      <c r="B234" s="67" t="s">
        <v>761</v>
      </c>
      <c r="C234" s="91" t="s">
        <v>831</v>
      </c>
      <c r="D234" s="13" t="s">
        <v>933</v>
      </c>
      <c r="E234" s="34" t="s">
        <v>46</v>
      </c>
      <c r="F234" s="65">
        <v>876</v>
      </c>
      <c r="G234" s="89" t="s">
        <v>27</v>
      </c>
      <c r="H234" s="89" t="s">
        <v>26</v>
      </c>
      <c r="I234" s="7">
        <v>71176000000</v>
      </c>
      <c r="J234" s="89" t="s">
        <v>28</v>
      </c>
      <c r="K234" s="1">
        <v>200</v>
      </c>
      <c r="L234" s="19">
        <v>42795</v>
      </c>
      <c r="M234" s="19">
        <v>43100</v>
      </c>
      <c r="N234" s="89" t="s">
        <v>23</v>
      </c>
      <c r="O234" s="65" t="s">
        <v>18</v>
      </c>
    </row>
    <row r="235" spans="1:15" ht="36" customHeight="1" x14ac:dyDescent="0.25">
      <c r="A235" s="67" t="s">
        <v>926</v>
      </c>
      <c r="B235" s="67" t="s">
        <v>784</v>
      </c>
      <c r="C235" s="67" t="s">
        <v>806</v>
      </c>
      <c r="D235" s="13" t="s">
        <v>358</v>
      </c>
      <c r="E235" s="34" t="s">
        <v>46</v>
      </c>
      <c r="F235" s="65">
        <v>168</v>
      </c>
      <c r="G235" s="92" t="s">
        <v>30</v>
      </c>
      <c r="H235" s="59">
        <v>8550</v>
      </c>
      <c r="I235" s="7">
        <v>71176000000</v>
      </c>
      <c r="J235" s="92" t="s">
        <v>28</v>
      </c>
      <c r="K235" s="1">
        <v>14602.5</v>
      </c>
      <c r="L235" s="19">
        <v>42795</v>
      </c>
      <c r="M235" s="19">
        <v>43070</v>
      </c>
      <c r="N235" s="92" t="s">
        <v>237</v>
      </c>
      <c r="O235" s="65" t="s">
        <v>18</v>
      </c>
    </row>
    <row r="236" spans="1:15" ht="36" customHeight="1" x14ac:dyDescent="0.25">
      <c r="A236" s="67" t="s">
        <v>935</v>
      </c>
      <c r="B236" s="67" t="s">
        <v>764</v>
      </c>
      <c r="C236" s="67" t="s">
        <v>764</v>
      </c>
      <c r="D236" s="13" t="s">
        <v>939</v>
      </c>
      <c r="E236" s="34" t="s">
        <v>46</v>
      </c>
      <c r="F236" s="65">
        <v>642</v>
      </c>
      <c r="G236" s="93" t="s">
        <v>27</v>
      </c>
      <c r="H236" s="59">
        <v>2</v>
      </c>
      <c r="I236" s="71" t="s">
        <v>37</v>
      </c>
      <c r="J236" s="93" t="s">
        <v>38</v>
      </c>
      <c r="K236" s="1">
        <v>138</v>
      </c>
      <c r="L236" s="19">
        <v>42795</v>
      </c>
      <c r="M236" s="19">
        <v>43100</v>
      </c>
      <c r="N236" s="93" t="s">
        <v>23</v>
      </c>
      <c r="O236" s="65" t="s">
        <v>18</v>
      </c>
    </row>
    <row r="237" spans="1:15" ht="36" customHeight="1" x14ac:dyDescent="0.25">
      <c r="A237" s="67" t="s">
        <v>936</v>
      </c>
      <c r="B237" s="67" t="s">
        <v>797</v>
      </c>
      <c r="C237" s="39" t="s">
        <v>796</v>
      </c>
      <c r="D237" s="13" t="s">
        <v>940</v>
      </c>
      <c r="E237" s="34" t="s">
        <v>46</v>
      </c>
      <c r="F237" s="65">
        <v>876</v>
      </c>
      <c r="G237" s="93" t="s">
        <v>31</v>
      </c>
      <c r="H237" s="93" t="s">
        <v>26</v>
      </c>
      <c r="I237" s="7">
        <v>71176000000</v>
      </c>
      <c r="J237" s="93" t="s">
        <v>28</v>
      </c>
      <c r="K237" s="1">
        <v>500</v>
      </c>
      <c r="L237" s="19">
        <v>42795</v>
      </c>
      <c r="M237" s="19">
        <v>43100</v>
      </c>
      <c r="N237" s="93" t="s">
        <v>23</v>
      </c>
      <c r="O237" s="65" t="s">
        <v>18</v>
      </c>
    </row>
    <row r="238" spans="1:15" ht="30.75" customHeight="1" x14ac:dyDescent="0.25">
      <c r="A238" s="67" t="s">
        <v>937</v>
      </c>
      <c r="B238" s="67" t="s">
        <v>784</v>
      </c>
      <c r="C238" s="39" t="s">
        <v>784</v>
      </c>
      <c r="D238" s="13" t="s">
        <v>941</v>
      </c>
      <c r="E238" s="34" t="s">
        <v>46</v>
      </c>
      <c r="F238" s="65">
        <v>876</v>
      </c>
      <c r="G238" s="93" t="s">
        <v>31</v>
      </c>
      <c r="H238" s="93" t="s">
        <v>26</v>
      </c>
      <c r="I238" s="7">
        <v>71176000000</v>
      </c>
      <c r="J238" s="93" t="s">
        <v>28</v>
      </c>
      <c r="K238" s="1">
        <v>500</v>
      </c>
      <c r="L238" s="19">
        <v>42795</v>
      </c>
      <c r="M238" s="19">
        <v>43100</v>
      </c>
      <c r="N238" s="93" t="s">
        <v>23</v>
      </c>
      <c r="O238" s="65" t="s">
        <v>18</v>
      </c>
    </row>
    <row r="239" spans="1:15" ht="38.25" customHeight="1" x14ac:dyDescent="0.25">
      <c r="A239" s="67" t="s">
        <v>938</v>
      </c>
      <c r="B239" s="67" t="s">
        <v>768</v>
      </c>
      <c r="C239" s="67" t="s">
        <v>887</v>
      </c>
      <c r="D239" s="31" t="s">
        <v>942</v>
      </c>
      <c r="E239" s="34" t="s">
        <v>46</v>
      </c>
      <c r="F239" s="65">
        <v>876</v>
      </c>
      <c r="G239" s="93" t="s">
        <v>27</v>
      </c>
      <c r="H239" s="93">
        <v>1</v>
      </c>
      <c r="I239" s="7">
        <v>71176000000</v>
      </c>
      <c r="J239" s="93" t="s">
        <v>28</v>
      </c>
      <c r="K239" s="1">
        <v>208</v>
      </c>
      <c r="L239" s="19">
        <v>42795</v>
      </c>
      <c r="M239" s="19">
        <v>43100</v>
      </c>
      <c r="N239" s="93" t="s">
        <v>23</v>
      </c>
      <c r="O239" s="65" t="s">
        <v>18</v>
      </c>
    </row>
    <row r="240" spans="1:15" s="5" customFormat="1" x14ac:dyDescent="0.25">
      <c r="A240" s="97" t="s">
        <v>73</v>
      </c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</row>
    <row r="241" spans="1:15" s="5" customFormat="1" ht="36.75" customHeight="1" x14ac:dyDescent="0.25">
      <c r="A241" s="67" t="s">
        <v>182</v>
      </c>
      <c r="B241" s="65" t="s">
        <v>122</v>
      </c>
      <c r="C241" s="65" t="s">
        <v>532</v>
      </c>
      <c r="D241" s="13" t="s">
        <v>69</v>
      </c>
      <c r="E241" s="34" t="s">
        <v>46</v>
      </c>
      <c r="F241" s="65">
        <v>642</v>
      </c>
      <c r="G241" s="89" t="s">
        <v>27</v>
      </c>
      <c r="H241" s="48">
        <v>29</v>
      </c>
      <c r="I241" s="7">
        <v>71176000000</v>
      </c>
      <c r="J241" s="89" t="s">
        <v>28</v>
      </c>
      <c r="K241" s="3">
        <v>350</v>
      </c>
      <c r="L241" s="19">
        <v>42826</v>
      </c>
      <c r="M241" s="19">
        <v>43070</v>
      </c>
      <c r="N241" s="89" t="s">
        <v>23</v>
      </c>
      <c r="O241" s="65" t="s">
        <v>18</v>
      </c>
    </row>
    <row r="242" spans="1:15" ht="36.75" customHeight="1" x14ac:dyDescent="0.25">
      <c r="A242" s="67" t="s">
        <v>183</v>
      </c>
      <c r="B242" s="67" t="s">
        <v>138</v>
      </c>
      <c r="C242" s="67" t="s">
        <v>136</v>
      </c>
      <c r="D242" s="32" t="s">
        <v>77</v>
      </c>
      <c r="E242" s="34" t="s">
        <v>46</v>
      </c>
      <c r="F242" s="65">
        <v>642</v>
      </c>
      <c r="G242" s="89" t="s">
        <v>27</v>
      </c>
      <c r="H242" s="48">
        <v>4</v>
      </c>
      <c r="I242" s="7">
        <v>71176000000</v>
      </c>
      <c r="J242" s="89" t="s">
        <v>28</v>
      </c>
      <c r="K242" s="1">
        <v>236</v>
      </c>
      <c r="L242" s="19">
        <v>42826</v>
      </c>
      <c r="M242" s="19">
        <v>43070</v>
      </c>
      <c r="N242" s="89" t="s">
        <v>23</v>
      </c>
      <c r="O242" s="65" t="s">
        <v>18</v>
      </c>
    </row>
    <row r="243" spans="1:15" ht="36.75" customHeight="1" x14ac:dyDescent="0.25">
      <c r="A243" s="67" t="s">
        <v>193</v>
      </c>
      <c r="B243" s="65" t="s">
        <v>805</v>
      </c>
      <c r="C243" s="65" t="s">
        <v>94</v>
      </c>
      <c r="D243" s="13" t="s">
        <v>140</v>
      </c>
      <c r="E243" s="34" t="s">
        <v>46</v>
      </c>
      <c r="F243" s="65">
        <v>876</v>
      </c>
      <c r="G243" s="89" t="s">
        <v>31</v>
      </c>
      <c r="H243" s="48" t="s">
        <v>26</v>
      </c>
      <c r="I243" s="7">
        <v>71176000000</v>
      </c>
      <c r="J243" s="89" t="s">
        <v>28</v>
      </c>
      <c r="K243" s="1">
        <v>177</v>
      </c>
      <c r="L243" s="19">
        <v>42826</v>
      </c>
      <c r="M243" s="19">
        <v>43070</v>
      </c>
      <c r="N243" s="89" t="s">
        <v>23</v>
      </c>
      <c r="O243" s="65" t="s">
        <v>18</v>
      </c>
    </row>
    <row r="244" spans="1:15" ht="36.75" customHeight="1" x14ac:dyDescent="0.25">
      <c r="A244" s="67" t="s">
        <v>194</v>
      </c>
      <c r="B244" s="67" t="s">
        <v>732</v>
      </c>
      <c r="C244" s="65" t="s">
        <v>111</v>
      </c>
      <c r="D244" s="13" t="s">
        <v>186</v>
      </c>
      <c r="E244" s="34" t="s">
        <v>46</v>
      </c>
      <c r="F244" s="65">
        <v>876</v>
      </c>
      <c r="G244" s="89" t="s">
        <v>31</v>
      </c>
      <c r="H244" s="48" t="s">
        <v>26</v>
      </c>
      <c r="I244" s="7">
        <v>71176000000</v>
      </c>
      <c r="J244" s="89" t="s">
        <v>28</v>
      </c>
      <c r="K244" s="1">
        <v>106</v>
      </c>
      <c r="L244" s="19">
        <v>42826</v>
      </c>
      <c r="M244" s="19">
        <v>42887</v>
      </c>
      <c r="N244" s="89" t="s">
        <v>23</v>
      </c>
      <c r="O244" s="65" t="s">
        <v>18</v>
      </c>
    </row>
    <row r="245" spans="1:15" ht="36.75" customHeight="1" x14ac:dyDescent="0.25">
      <c r="A245" s="67" t="s">
        <v>196</v>
      </c>
      <c r="B245" s="65" t="s">
        <v>122</v>
      </c>
      <c r="C245" s="65" t="s">
        <v>532</v>
      </c>
      <c r="D245" s="56" t="s">
        <v>192</v>
      </c>
      <c r="E245" s="34" t="s">
        <v>46</v>
      </c>
      <c r="F245" s="65">
        <v>642</v>
      </c>
      <c r="G245" s="89" t="s">
        <v>27</v>
      </c>
      <c r="H245" s="48">
        <v>120</v>
      </c>
      <c r="I245" s="7">
        <v>71176000000</v>
      </c>
      <c r="J245" s="89" t="s">
        <v>28</v>
      </c>
      <c r="K245" s="1">
        <v>184.08</v>
      </c>
      <c r="L245" s="19">
        <v>42826</v>
      </c>
      <c r="M245" s="19">
        <v>43070</v>
      </c>
      <c r="N245" s="89" t="s">
        <v>23</v>
      </c>
      <c r="O245" s="65" t="s">
        <v>18</v>
      </c>
    </row>
    <row r="246" spans="1:15" ht="36.75" customHeight="1" x14ac:dyDescent="0.25">
      <c r="A246" s="67" t="s">
        <v>198</v>
      </c>
      <c r="B246" s="67" t="s">
        <v>541</v>
      </c>
      <c r="C246" s="67" t="s">
        <v>542</v>
      </c>
      <c r="D246" s="56" t="s">
        <v>197</v>
      </c>
      <c r="E246" s="34" t="s">
        <v>46</v>
      </c>
      <c r="F246" s="65">
        <v>642</v>
      </c>
      <c r="G246" s="89" t="s">
        <v>27</v>
      </c>
      <c r="H246" s="48">
        <v>1</v>
      </c>
      <c r="I246" s="7">
        <v>71176000000</v>
      </c>
      <c r="J246" s="89" t="s">
        <v>28</v>
      </c>
      <c r="K246" s="1">
        <v>991.2</v>
      </c>
      <c r="L246" s="19">
        <v>42826</v>
      </c>
      <c r="M246" s="19">
        <v>43070</v>
      </c>
      <c r="N246" s="89" t="s">
        <v>23</v>
      </c>
      <c r="O246" s="65" t="s">
        <v>18</v>
      </c>
    </row>
    <row r="247" spans="1:15" ht="36.75" customHeight="1" x14ac:dyDescent="0.25">
      <c r="A247" s="67" t="s">
        <v>200</v>
      </c>
      <c r="B247" s="67" t="s">
        <v>541</v>
      </c>
      <c r="C247" s="67" t="s">
        <v>542</v>
      </c>
      <c r="D247" s="75" t="s">
        <v>206</v>
      </c>
      <c r="E247" s="34" t="s">
        <v>46</v>
      </c>
      <c r="F247" s="65">
        <v>642</v>
      </c>
      <c r="G247" s="89" t="s">
        <v>27</v>
      </c>
      <c r="H247" s="48">
        <v>2</v>
      </c>
      <c r="I247" s="7">
        <v>71176000000</v>
      </c>
      <c r="J247" s="89" t="s">
        <v>28</v>
      </c>
      <c r="K247" s="1">
        <v>802.4</v>
      </c>
      <c r="L247" s="19">
        <v>42826</v>
      </c>
      <c r="M247" s="19">
        <v>43070</v>
      </c>
      <c r="N247" s="89" t="s">
        <v>23</v>
      </c>
      <c r="O247" s="65" t="s">
        <v>18</v>
      </c>
    </row>
    <row r="248" spans="1:15" ht="36.75" customHeight="1" x14ac:dyDescent="0.25">
      <c r="A248" s="67" t="s">
        <v>202</v>
      </c>
      <c r="B248" s="67" t="s">
        <v>138</v>
      </c>
      <c r="C248" s="67" t="s">
        <v>544</v>
      </c>
      <c r="D248" s="56" t="s">
        <v>211</v>
      </c>
      <c r="E248" s="34" t="s">
        <v>46</v>
      </c>
      <c r="F248" s="65">
        <v>642</v>
      </c>
      <c r="G248" s="89" t="s">
        <v>27</v>
      </c>
      <c r="H248" s="48">
        <v>8</v>
      </c>
      <c r="I248" s="7">
        <v>71176000000</v>
      </c>
      <c r="J248" s="89" t="s">
        <v>28</v>
      </c>
      <c r="K248" s="1">
        <v>102</v>
      </c>
      <c r="L248" s="19">
        <v>42826</v>
      </c>
      <c r="M248" s="19">
        <v>43070</v>
      </c>
      <c r="N248" s="89" t="s">
        <v>23</v>
      </c>
      <c r="O248" s="65" t="s">
        <v>18</v>
      </c>
    </row>
    <row r="249" spans="1:15" ht="36.75" customHeight="1" x14ac:dyDescent="0.25">
      <c r="A249" s="67" t="s">
        <v>203</v>
      </c>
      <c r="B249" s="67" t="s">
        <v>138</v>
      </c>
      <c r="C249" s="67" t="s">
        <v>802</v>
      </c>
      <c r="D249" s="13" t="s">
        <v>219</v>
      </c>
      <c r="E249" s="34" t="s">
        <v>46</v>
      </c>
      <c r="F249" s="65">
        <v>642</v>
      </c>
      <c r="G249" s="89" t="s">
        <v>27</v>
      </c>
      <c r="H249" s="48">
        <v>2</v>
      </c>
      <c r="I249" s="7">
        <v>71176000000</v>
      </c>
      <c r="J249" s="89" t="s">
        <v>28</v>
      </c>
      <c r="K249" s="1">
        <v>104</v>
      </c>
      <c r="L249" s="19">
        <v>42826</v>
      </c>
      <c r="M249" s="19">
        <v>43070</v>
      </c>
      <c r="N249" s="89" t="s">
        <v>23</v>
      </c>
      <c r="O249" s="65" t="s">
        <v>18</v>
      </c>
    </row>
    <row r="250" spans="1:15" ht="36.75" customHeight="1" x14ac:dyDescent="0.25">
      <c r="A250" s="67" t="s">
        <v>204</v>
      </c>
      <c r="B250" s="67" t="s">
        <v>138</v>
      </c>
      <c r="C250" s="67" t="s">
        <v>544</v>
      </c>
      <c r="D250" s="13" t="s">
        <v>217</v>
      </c>
      <c r="E250" s="34" t="s">
        <v>46</v>
      </c>
      <c r="F250" s="65">
        <v>642</v>
      </c>
      <c r="G250" s="89" t="s">
        <v>27</v>
      </c>
      <c r="H250" s="48">
        <v>2</v>
      </c>
      <c r="I250" s="7">
        <v>71176000000</v>
      </c>
      <c r="J250" s="89" t="s">
        <v>28</v>
      </c>
      <c r="K250" s="1">
        <v>107</v>
      </c>
      <c r="L250" s="19">
        <v>42826</v>
      </c>
      <c r="M250" s="19">
        <v>43070</v>
      </c>
      <c r="N250" s="89" t="s">
        <v>23</v>
      </c>
      <c r="O250" s="65" t="s">
        <v>18</v>
      </c>
    </row>
    <row r="251" spans="1:15" ht="36.75" customHeight="1" x14ac:dyDescent="0.25">
      <c r="A251" s="67" t="s">
        <v>205</v>
      </c>
      <c r="B251" s="67" t="s">
        <v>131</v>
      </c>
      <c r="C251" s="67" t="s">
        <v>811</v>
      </c>
      <c r="D251" s="13" t="s">
        <v>248</v>
      </c>
      <c r="E251" s="34" t="s">
        <v>46</v>
      </c>
      <c r="F251" s="65">
        <v>642</v>
      </c>
      <c r="G251" s="89" t="s">
        <v>27</v>
      </c>
      <c r="H251" s="48">
        <v>1</v>
      </c>
      <c r="I251" s="7">
        <v>71176000000</v>
      </c>
      <c r="J251" s="89" t="s">
        <v>28</v>
      </c>
      <c r="K251" s="1">
        <v>28407.200000000001</v>
      </c>
      <c r="L251" s="19">
        <v>42736</v>
      </c>
      <c r="M251" s="19">
        <v>43070</v>
      </c>
      <c r="N251" s="89" t="s">
        <v>175</v>
      </c>
      <c r="O251" s="65" t="s">
        <v>18</v>
      </c>
    </row>
    <row r="252" spans="1:15" ht="36.75" customHeight="1" x14ac:dyDescent="0.25">
      <c r="A252" s="67" t="s">
        <v>262</v>
      </c>
      <c r="B252" s="67" t="s">
        <v>87</v>
      </c>
      <c r="C252" s="67" t="s">
        <v>812</v>
      </c>
      <c r="D252" s="26" t="s">
        <v>249</v>
      </c>
      <c r="E252" s="34" t="s">
        <v>46</v>
      </c>
      <c r="F252" s="65">
        <v>876</v>
      </c>
      <c r="G252" s="89" t="s">
        <v>31</v>
      </c>
      <c r="H252" s="48" t="s">
        <v>26</v>
      </c>
      <c r="I252" s="7">
        <v>71176000000</v>
      </c>
      <c r="J252" s="89" t="s">
        <v>28</v>
      </c>
      <c r="K252" s="1">
        <v>872.62</v>
      </c>
      <c r="L252" s="19">
        <v>42826</v>
      </c>
      <c r="M252" s="19">
        <v>43070</v>
      </c>
      <c r="N252" s="89" t="s">
        <v>23</v>
      </c>
      <c r="O252" s="65" t="s">
        <v>18</v>
      </c>
    </row>
    <row r="253" spans="1:15" ht="36.75" customHeight="1" x14ac:dyDescent="0.25">
      <c r="A253" s="67" t="s">
        <v>263</v>
      </c>
      <c r="B253" s="67" t="s">
        <v>126</v>
      </c>
      <c r="C253" s="67" t="s">
        <v>711</v>
      </c>
      <c r="D253" s="13" t="s">
        <v>253</v>
      </c>
      <c r="E253" s="34" t="s">
        <v>46</v>
      </c>
      <c r="F253" s="65">
        <v>876</v>
      </c>
      <c r="G253" s="89" t="s">
        <v>31</v>
      </c>
      <c r="H253" s="48" t="s">
        <v>26</v>
      </c>
      <c r="I253" s="7">
        <v>71176000000</v>
      </c>
      <c r="J253" s="89" t="s">
        <v>28</v>
      </c>
      <c r="K253" s="1">
        <v>927.48</v>
      </c>
      <c r="L253" s="19">
        <v>42826</v>
      </c>
      <c r="M253" s="19">
        <v>43070</v>
      </c>
      <c r="N253" s="89" t="s">
        <v>23</v>
      </c>
      <c r="O253" s="65" t="s">
        <v>18</v>
      </c>
    </row>
    <row r="254" spans="1:15" ht="36.75" customHeight="1" x14ac:dyDescent="0.25">
      <c r="A254" s="67" t="s">
        <v>265</v>
      </c>
      <c r="B254" s="67" t="s">
        <v>85</v>
      </c>
      <c r="C254" s="67" t="s">
        <v>832</v>
      </c>
      <c r="D254" s="26" t="s">
        <v>255</v>
      </c>
      <c r="E254" s="34" t="s">
        <v>46</v>
      </c>
      <c r="F254" s="65">
        <v>642</v>
      </c>
      <c r="G254" s="89" t="s">
        <v>27</v>
      </c>
      <c r="H254" s="48">
        <v>1</v>
      </c>
      <c r="I254" s="7">
        <v>71176000000</v>
      </c>
      <c r="J254" s="89" t="s">
        <v>28</v>
      </c>
      <c r="K254" s="1">
        <v>3156.5</v>
      </c>
      <c r="L254" s="19">
        <v>42767</v>
      </c>
      <c r="M254" s="19">
        <v>43070</v>
      </c>
      <c r="N254" s="89" t="s">
        <v>175</v>
      </c>
      <c r="O254" s="65" t="s">
        <v>18</v>
      </c>
    </row>
    <row r="255" spans="1:15" ht="36.75" customHeight="1" x14ac:dyDescent="0.25">
      <c r="A255" s="67" t="s">
        <v>325</v>
      </c>
      <c r="B255" s="67" t="s">
        <v>138</v>
      </c>
      <c r="C255" s="67" t="s">
        <v>837</v>
      </c>
      <c r="D255" s="13" t="s">
        <v>833</v>
      </c>
      <c r="E255" s="34" t="s">
        <v>46</v>
      </c>
      <c r="F255" s="65">
        <v>642</v>
      </c>
      <c r="G255" s="89" t="s">
        <v>27</v>
      </c>
      <c r="H255" s="48">
        <v>4</v>
      </c>
      <c r="I255" s="7">
        <v>71176000000</v>
      </c>
      <c r="J255" s="89" t="s">
        <v>28</v>
      </c>
      <c r="K255" s="1">
        <v>306.8</v>
      </c>
      <c r="L255" s="19">
        <v>42826</v>
      </c>
      <c r="M255" s="19">
        <v>43070</v>
      </c>
      <c r="N255" s="89" t="s">
        <v>23</v>
      </c>
      <c r="O255" s="65" t="s">
        <v>18</v>
      </c>
    </row>
    <row r="256" spans="1:15" ht="36.75" customHeight="1" x14ac:dyDescent="0.25">
      <c r="A256" s="67" t="s">
        <v>113</v>
      </c>
      <c r="B256" s="67" t="s">
        <v>138</v>
      </c>
      <c r="C256" s="67" t="s">
        <v>712</v>
      </c>
      <c r="D256" s="26" t="s">
        <v>258</v>
      </c>
      <c r="E256" s="34" t="s">
        <v>46</v>
      </c>
      <c r="F256" s="65">
        <v>642</v>
      </c>
      <c r="G256" s="89" t="s">
        <v>27</v>
      </c>
      <c r="H256" s="48">
        <v>1</v>
      </c>
      <c r="I256" s="7">
        <v>71176000000</v>
      </c>
      <c r="J256" s="89" t="s">
        <v>28</v>
      </c>
      <c r="K256" s="1">
        <v>421.26</v>
      </c>
      <c r="L256" s="19">
        <v>42826</v>
      </c>
      <c r="M256" s="19">
        <v>43070</v>
      </c>
      <c r="N256" s="89" t="s">
        <v>23</v>
      </c>
      <c r="O256" s="65" t="s">
        <v>18</v>
      </c>
    </row>
    <row r="257" spans="1:15" ht="36.75" customHeight="1" x14ac:dyDescent="0.25">
      <c r="A257" s="67" t="s">
        <v>116</v>
      </c>
      <c r="B257" s="67" t="s">
        <v>138</v>
      </c>
      <c r="C257" s="67" t="s">
        <v>838</v>
      </c>
      <c r="D257" s="26" t="s">
        <v>260</v>
      </c>
      <c r="E257" s="34" t="s">
        <v>46</v>
      </c>
      <c r="F257" s="65">
        <v>642</v>
      </c>
      <c r="G257" s="89" t="s">
        <v>27</v>
      </c>
      <c r="H257" s="48">
        <v>1</v>
      </c>
      <c r="I257" s="7">
        <v>71176000000</v>
      </c>
      <c r="J257" s="89" t="s">
        <v>28</v>
      </c>
      <c r="K257" s="1">
        <v>602.98</v>
      </c>
      <c r="L257" s="19">
        <v>42826</v>
      </c>
      <c r="M257" s="19">
        <v>43070</v>
      </c>
      <c r="N257" s="89" t="s">
        <v>23</v>
      </c>
      <c r="O257" s="65" t="s">
        <v>18</v>
      </c>
    </row>
    <row r="258" spans="1:15" ht="36.75" customHeight="1" x14ac:dyDescent="0.25">
      <c r="A258" s="67" t="s">
        <v>117</v>
      </c>
      <c r="B258" s="67" t="s">
        <v>138</v>
      </c>
      <c r="C258" s="67" t="s">
        <v>839</v>
      </c>
      <c r="D258" s="57" t="s">
        <v>279</v>
      </c>
      <c r="E258" s="34" t="s">
        <v>46</v>
      </c>
      <c r="F258" s="65">
        <v>642</v>
      </c>
      <c r="G258" s="89" t="s">
        <v>27</v>
      </c>
      <c r="H258" s="48">
        <v>1</v>
      </c>
      <c r="I258" s="7">
        <v>71176000000</v>
      </c>
      <c r="J258" s="89" t="s">
        <v>28</v>
      </c>
      <c r="K258" s="1">
        <v>731.6</v>
      </c>
      <c r="L258" s="19">
        <v>42826</v>
      </c>
      <c r="M258" s="19">
        <v>43070</v>
      </c>
      <c r="N258" s="89" t="s">
        <v>23</v>
      </c>
      <c r="O258" s="65" t="s">
        <v>18</v>
      </c>
    </row>
    <row r="259" spans="1:15" ht="36.75" customHeight="1" x14ac:dyDescent="0.25">
      <c r="A259" s="67" t="s">
        <v>326</v>
      </c>
      <c r="B259" s="67" t="s">
        <v>814</v>
      </c>
      <c r="C259" s="67" t="s">
        <v>813</v>
      </c>
      <c r="D259" s="13" t="s">
        <v>835</v>
      </c>
      <c r="E259" s="34" t="s">
        <v>46</v>
      </c>
      <c r="F259" s="65">
        <v>642</v>
      </c>
      <c r="G259" s="89" t="s">
        <v>27</v>
      </c>
      <c r="H259" s="48">
        <v>1</v>
      </c>
      <c r="I259" s="7">
        <v>71176000000</v>
      </c>
      <c r="J259" s="89" t="s">
        <v>28</v>
      </c>
      <c r="K259" s="1">
        <v>1097.4000000000001</v>
      </c>
      <c r="L259" s="19">
        <v>42767</v>
      </c>
      <c r="M259" s="19">
        <v>43070</v>
      </c>
      <c r="N259" s="89" t="s">
        <v>280</v>
      </c>
      <c r="O259" s="65" t="s">
        <v>18</v>
      </c>
    </row>
    <row r="260" spans="1:15" ht="36.75" customHeight="1" x14ac:dyDescent="0.25">
      <c r="A260" s="67" t="s">
        <v>327</v>
      </c>
      <c r="B260" s="67" t="s">
        <v>814</v>
      </c>
      <c r="C260" s="67" t="s">
        <v>813</v>
      </c>
      <c r="D260" s="26" t="s">
        <v>834</v>
      </c>
      <c r="E260" s="34" t="s">
        <v>46</v>
      </c>
      <c r="F260" s="65">
        <v>642</v>
      </c>
      <c r="G260" s="89" t="s">
        <v>27</v>
      </c>
      <c r="H260" s="48">
        <v>1</v>
      </c>
      <c r="I260" s="7">
        <v>71176000000</v>
      </c>
      <c r="J260" s="89" t="s">
        <v>28</v>
      </c>
      <c r="K260" s="1">
        <v>3525.84</v>
      </c>
      <c r="L260" s="19">
        <v>42767</v>
      </c>
      <c r="M260" s="19">
        <v>43070</v>
      </c>
      <c r="N260" s="89" t="s">
        <v>280</v>
      </c>
      <c r="O260" s="65" t="s">
        <v>18</v>
      </c>
    </row>
    <row r="261" spans="1:15" ht="36.75" customHeight="1" x14ac:dyDescent="0.25">
      <c r="A261" s="67" t="s">
        <v>328</v>
      </c>
      <c r="B261" s="67" t="s">
        <v>126</v>
      </c>
      <c r="C261" s="67" t="s">
        <v>711</v>
      </c>
      <c r="D261" s="13" t="s">
        <v>282</v>
      </c>
      <c r="E261" s="34" t="s">
        <v>46</v>
      </c>
      <c r="F261" s="65">
        <v>642</v>
      </c>
      <c r="G261" s="89" t="s">
        <v>27</v>
      </c>
      <c r="H261" s="48" t="s">
        <v>26</v>
      </c>
      <c r="I261" s="7">
        <v>71176000000</v>
      </c>
      <c r="J261" s="89" t="s">
        <v>28</v>
      </c>
      <c r="K261" s="1">
        <v>230.1</v>
      </c>
      <c r="L261" s="19">
        <v>42826</v>
      </c>
      <c r="M261" s="19">
        <v>43070</v>
      </c>
      <c r="N261" s="89" t="s">
        <v>23</v>
      </c>
      <c r="O261" s="65" t="s">
        <v>18</v>
      </c>
    </row>
    <row r="262" spans="1:15" ht="36.75" customHeight="1" x14ac:dyDescent="0.25">
      <c r="A262" s="67" t="s">
        <v>329</v>
      </c>
      <c r="B262" s="65" t="s">
        <v>732</v>
      </c>
      <c r="C262" s="65" t="s">
        <v>111</v>
      </c>
      <c r="D262" s="13" t="s">
        <v>500</v>
      </c>
      <c r="E262" s="34" t="s">
        <v>46</v>
      </c>
      <c r="F262" s="65">
        <v>642</v>
      </c>
      <c r="G262" s="89" t="s">
        <v>27</v>
      </c>
      <c r="H262" s="48" t="s">
        <v>26</v>
      </c>
      <c r="I262" s="7">
        <v>71176000000</v>
      </c>
      <c r="J262" s="89" t="s">
        <v>28</v>
      </c>
      <c r="K262" s="1">
        <f>(300+39.69)*1.18</f>
        <v>400.83419999999995</v>
      </c>
      <c r="L262" s="19">
        <v>42826</v>
      </c>
      <c r="M262" s="19">
        <v>42887</v>
      </c>
      <c r="N262" s="89" t="s">
        <v>23</v>
      </c>
      <c r="O262" s="65" t="s">
        <v>18</v>
      </c>
    </row>
    <row r="263" spans="1:15" ht="36.75" customHeight="1" x14ac:dyDescent="0.25">
      <c r="A263" s="67" t="s">
        <v>330</v>
      </c>
      <c r="B263" s="67" t="s">
        <v>539</v>
      </c>
      <c r="C263" s="67" t="s">
        <v>735</v>
      </c>
      <c r="D263" s="31" t="s">
        <v>304</v>
      </c>
      <c r="E263" s="34" t="s">
        <v>46</v>
      </c>
      <c r="F263" s="65">
        <v>642</v>
      </c>
      <c r="G263" s="89" t="s">
        <v>27</v>
      </c>
      <c r="H263" s="48">
        <v>1</v>
      </c>
      <c r="I263" s="7">
        <v>71176000000</v>
      </c>
      <c r="J263" s="89" t="s">
        <v>28</v>
      </c>
      <c r="K263" s="1">
        <v>354</v>
      </c>
      <c r="L263" s="19">
        <v>42826</v>
      </c>
      <c r="M263" s="19">
        <v>43070</v>
      </c>
      <c r="N263" s="89" t="s">
        <v>23</v>
      </c>
      <c r="O263" s="65" t="s">
        <v>18</v>
      </c>
    </row>
    <row r="264" spans="1:15" ht="36.75" customHeight="1" x14ac:dyDescent="0.25">
      <c r="A264" s="67" t="s">
        <v>331</v>
      </c>
      <c r="B264" s="67" t="s">
        <v>810</v>
      </c>
      <c r="C264" s="67" t="s">
        <v>114</v>
      </c>
      <c r="D264" s="31" t="s">
        <v>305</v>
      </c>
      <c r="E264" s="34" t="s">
        <v>46</v>
      </c>
      <c r="F264" s="65">
        <v>642</v>
      </c>
      <c r="G264" s="89" t="s">
        <v>27</v>
      </c>
      <c r="H264" s="48" t="s">
        <v>26</v>
      </c>
      <c r="I264" s="7">
        <v>71176000000</v>
      </c>
      <c r="J264" s="89" t="s">
        <v>28</v>
      </c>
      <c r="K264" s="1">
        <v>106</v>
      </c>
      <c r="L264" s="19">
        <v>42826</v>
      </c>
      <c r="M264" s="19">
        <v>42887</v>
      </c>
      <c r="N264" s="89" t="s">
        <v>23</v>
      </c>
      <c r="O264" s="65" t="s">
        <v>18</v>
      </c>
    </row>
    <row r="265" spans="1:15" ht="36.75" customHeight="1" x14ac:dyDescent="0.25">
      <c r="A265" s="67" t="s">
        <v>332</v>
      </c>
      <c r="B265" s="67" t="s">
        <v>768</v>
      </c>
      <c r="C265" s="67" t="s">
        <v>887</v>
      </c>
      <c r="D265" s="31" t="s">
        <v>370</v>
      </c>
      <c r="E265" s="34" t="s">
        <v>46</v>
      </c>
      <c r="F265" s="65">
        <v>642</v>
      </c>
      <c r="G265" s="89" t="s">
        <v>27</v>
      </c>
      <c r="H265" s="48" t="s">
        <v>26</v>
      </c>
      <c r="I265" s="7">
        <v>71176000000</v>
      </c>
      <c r="J265" s="89" t="s">
        <v>28</v>
      </c>
      <c r="K265" s="1">
        <v>188.8</v>
      </c>
      <c r="L265" s="19">
        <v>42826</v>
      </c>
      <c r="M265" s="19">
        <v>42887</v>
      </c>
      <c r="N265" s="89" t="s">
        <v>23</v>
      </c>
      <c r="O265" s="65" t="s">
        <v>18</v>
      </c>
    </row>
    <row r="266" spans="1:15" ht="36.75" customHeight="1" x14ac:dyDescent="0.25">
      <c r="A266" s="67" t="s">
        <v>333</v>
      </c>
      <c r="B266" s="65" t="s">
        <v>122</v>
      </c>
      <c r="C266" s="65" t="s">
        <v>532</v>
      </c>
      <c r="D266" s="31" t="s">
        <v>410</v>
      </c>
      <c r="E266" s="34" t="s">
        <v>46</v>
      </c>
      <c r="F266" s="65">
        <v>642</v>
      </c>
      <c r="G266" s="89" t="s">
        <v>27</v>
      </c>
      <c r="H266" s="48">
        <v>48</v>
      </c>
      <c r="I266" s="7">
        <v>71176000000</v>
      </c>
      <c r="J266" s="89" t="s">
        <v>28</v>
      </c>
      <c r="K266" s="1">
        <v>102</v>
      </c>
      <c r="L266" s="19">
        <v>42826</v>
      </c>
      <c r="M266" s="19">
        <v>43070</v>
      </c>
      <c r="N266" s="89" t="s">
        <v>23</v>
      </c>
      <c r="O266" s="65" t="s">
        <v>18</v>
      </c>
    </row>
    <row r="267" spans="1:15" ht="36.75" customHeight="1" x14ac:dyDescent="0.25">
      <c r="A267" s="67" t="s">
        <v>334</v>
      </c>
      <c r="B267" s="65" t="s">
        <v>122</v>
      </c>
      <c r="C267" s="65" t="s">
        <v>532</v>
      </c>
      <c r="D267" s="31" t="s">
        <v>371</v>
      </c>
      <c r="E267" s="34" t="s">
        <v>46</v>
      </c>
      <c r="F267" s="65">
        <v>642</v>
      </c>
      <c r="G267" s="89" t="s">
        <v>27</v>
      </c>
      <c r="H267" s="48">
        <v>10</v>
      </c>
      <c r="I267" s="7">
        <v>71176000000</v>
      </c>
      <c r="J267" s="89" t="s">
        <v>28</v>
      </c>
      <c r="K267" s="1">
        <v>223.35</v>
      </c>
      <c r="L267" s="19">
        <v>42826</v>
      </c>
      <c r="M267" s="19">
        <v>43070</v>
      </c>
      <c r="N267" s="89" t="s">
        <v>23</v>
      </c>
      <c r="O267" s="65" t="s">
        <v>18</v>
      </c>
    </row>
    <row r="268" spans="1:15" ht="36.75" customHeight="1" x14ac:dyDescent="0.25">
      <c r="A268" s="67" t="s">
        <v>335</v>
      </c>
      <c r="B268" s="67" t="s">
        <v>137</v>
      </c>
      <c r="C268" s="67" t="s">
        <v>81</v>
      </c>
      <c r="D268" s="31" t="s">
        <v>414</v>
      </c>
      <c r="E268" s="34" t="s">
        <v>46</v>
      </c>
      <c r="F268" s="65">
        <v>642</v>
      </c>
      <c r="G268" s="89" t="s">
        <v>27</v>
      </c>
      <c r="H268" s="59">
        <v>1</v>
      </c>
      <c r="I268" s="7">
        <v>71176000000</v>
      </c>
      <c r="J268" s="89" t="s">
        <v>28</v>
      </c>
      <c r="K268" s="1">
        <v>236</v>
      </c>
      <c r="L268" s="19">
        <v>42826</v>
      </c>
      <c r="M268" s="19">
        <v>43070</v>
      </c>
      <c r="N268" s="89" t="s">
        <v>23</v>
      </c>
      <c r="O268" s="65" t="s">
        <v>18</v>
      </c>
    </row>
    <row r="269" spans="1:15" ht="36.75" customHeight="1" x14ac:dyDescent="0.25">
      <c r="A269" s="67" t="s">
        <v>682</v>
      </c>
      <c r="B269" s="65" t="s">
        <v>122</v>
      </c>
      <c r="C269" s="65" t="s">
        <v>532</v>
      </c>
      <c r="D269" s="31" t="s">
        <v>120</v>
      </c>
      <c r="E269" s="34" t="s">
        <v>46</v>
      </c>
      <c r="F269" s="65">
        <v>642</v>
      </c>
      <c r="G269" s="89" t="s">
        <v>27</v>
      </c>
      <c r="H269" s="59">
        <v>4</v>
      </c>
      <c r="I269" s="7">
        <v>71176000000</v>
      </c>
      <c r="J269" s="89" t="s">
        <v>28</v>
      </c>
      <c r="K269" s="1">
        <v>118</v>
      </c>
      <c r="L269" s="19">
        <v>42826</v>
      </c>
      <c r="M269" s="19">
        <v>43070</v>
      </c>
      <c r="N269" s="89" t="s">
        <v>23</v>
      </c>
      <c r="O269" s="65" t="s">
        <v>18</v>
      </c>
    </row>
    <row r="270" spans="1:15" ht="36" customHeight="1" x14ac:dyDescent="0.25">
      <c r="A270" s="67" t="s">
        <v>336</v>
      </c>
      <c r="B270" s="67" t="s">
        <v>132</v>
      </c>
      <c r="C270" s="67" t="s">
        <v>817</v>
      </c>
      <c r="D270" s="31" t="s">
        <v>487</v>
      </c>
      <c r="E270" s="34" t="s">
        <v>46</v>
      </c>
      <c r="F270" s="65">
        <v>876</v>
      </c>
      <c r="G270" s="89" t="s">
        <v>31</v>
      </c>
      <c r="H270" s="48" t="s">
        <v>26</v>
      </c>
      <c r="I270" s="7">
        <v>71176000000</v>
      </c>
      <c r="J270" s="89" t="s">
        <v>28</v>
      </c>
      <c r="K270" s="1">
        <v>101</v>
      </c>
      <c r="L270" s="19">
        <v>42826</v>
      </c>
      <c r="M270" s="19">
        <v>43070</v>
      </c>
      <c r="N270" s="89" t="s">
        <v>23</v>
      </c>
      <c r="O270" s="65" t="s">
        <v>18</v>
      </c>
    </row>
    <row r="271" spans="1:15" ht="35.25" customHeight="1" x14ac:dyDescent="0.25">
      <c r="A271" s="67" t="s">
        <v>683</v>
      </c>
      <c r="B271" s="67" t="s">
        <v>810</v>
      </c>
      <c r="C271" s="67" t="s">
        <v>114</v>
      </c>
      <c r="D271" s="31" t="s">
        <v>115</v>
      </c>
      <c r="E271" s="34" t="s">
        <v>46</v>
      </c>
      <c r="F271" s="65">
        <v>876</v>
      </c>
      <c r="G271" s="89" t="s">
        <v>31</v>
      </c>
      <c r="H271" s="48" t="s">
        <v>26</v>
      </c>
      <c r="I271" s="7">
        <v>71176000000</v>
      </c>
      <c r="J271" s="89" t="s">
        <v>28</v>
      </c>
      <c r="K271" s="1">
        <f>300*1.18</f>
        <v>354</v>
      </c>
      <c r="L271" s="19">
        <v>42826</v>
      </c>
      <c r="M271" s="19">
        <v>43070</v>
      </c>
      <c r="N271" s="89" t="s">
        <v>23</v>
      </c>
      <c r="O271" s="65" t="s">
        <v>18</v>
      </c>
    </row>
    <row r="272" spans="1:15" ht="36.75" customHeight="1" x14ac:dyDescent="0.25">
      <c r="A272" s="67" t="s">
        <v>337</v>
      </c>
      <c r="B272" s="67" t="s">
        <v>138</v>
      </c>
      <c r="C272" s="67" t="s">
        <v>544</v>
      </c>
      <c r="D272" s="31" t="s">
        <v>452</v>
      </c>
      <c r="E272" s="34" t="s">
        <v>46</v>
      </c>
      <c r="F272" s="65">
        <v>642</v>
      </c>
      <c r="G272" s="89" t="s">
        <v>27</v>
      </c>
      <c r="H272" s="59">
        <v>16</v>
      </c>
      <c r="I272" s="7">
        <v>71176000000</v>
      </c>
      <c r="J272" s="89" t="s">
        <v>28</v>
      </c>
      <c r="K272" s="1">
        <v>507.4</v>
      </c>
      <c r="L272" s="19">
        <v>42826</v>
      </c>
      <c r="M272" s="19">
        <v>43070</v>
      </c>
      <c r="N272" s="89" t="s">
        <v>23</v>
      </c>
      <c r="O272" s="65" t="s">
        <v>18</v>
      </c>
    </row>
    <row r="273" spans="1:15" ht="36.75" customHeight="1" x14ac:dyDescent="0.25">
      <c r="A273" s="67" t="s">
        <v>338</v>
      </c>
      <c r="B273" s="67" t="s">
        <v>770</v>
      </c>
      <c r="C273" s="67" t="s">
        <v>769</v>
      </c>
      <c r="D273" s="13" t="s">
        <v>301</v>
      </c>
      <c r="E273" s="34" t="s">
        <v>46</v>
      </c>
      <c r="F273" s="65">
        <v>642</v>
      </c>
      <c r="G273" s="89" t="s">
        <v>27</v>
      </c>
      <c r="H273" s="48" t="s">
        <v>26</v>
      </c>
      <c r="I273" s="7">
        <v>71176000000</v>
      </c>
      <c r="J273" s="89" t="s">
        <v>28</v>
      </c>
      <c r="K273" s="65">
        <f>106+224.2</f>
        <v>330.2</v>
      </c>
      <c r="L273" s="19">
        <v>42826</v>
      </c>
      <c r="M273" s="19">
        <v>42887</v>
      </c>
      <c r="N273" s="89" t="s">
        <v>23</v>
      </c>
      <c r="O273" s="65" t="s">
        <v>18</v>
      </c>
    </row>
    <row r="274" spans="1:15" ht="36.75" customHeight="1" x14ac:dyDescent="0.25">
      <c r="A274" s="67" t="s">
        <v>339</v>
      </c>
      <c r="B274" s="67" t="s">
        <v>538</v>
      </c>
      <c r="C274" s="67" t="s">
        <v>772</v>
      </c>
      <c r="D274" s="13" t="s">
        <v>308</v>
      </c>
      <c r="E274" s="34" t="s">
        <v>46</v>
      </c>
      <c r="F274" s="65">
        <v>642</v>
      </c>
      <c r="G274" s="89" t="s">
        <v>27</v>
      </c>
      <c r="H274" s="48" t="s">
        <v>26</v>
      </c>
      <c r="I274" s="7">
        <v>71176000000</v>
      </c>
      <c r="J274" s="89" t="s">
        <v>28</v>
      </c>
      <c r="K274" s="65">
        <v>106</v>
      </c>
      <c r="L274" s="19">
        <v>42826</v>
      </c>
      <c r="M274" s="19">
        <v>42887</v>
      </c>
      <c r="N274" s="89" t="s">
        <v>23</v>
      </c>
      <c r="O274" s="65" t="s">
        <v>18</v>
      </c>
    </row>
    <row r="275" spans="1:15" ht="36.75" customHeight="1" x14ac:dyDescent="0.25">
      <c r="A275" s="67" t="s">
        <v>432</v>
      </c>
      <c r="B275" s="67" t="s">
        <v>774</v>
      </c>
      <c r="C275" s="67" t="s">
        <v>773</v>
      </c>
      <c r="D275" s="13" t="s">
        <v>366</v>
      </c>
      <c r="E275" s="34" t="s">
        <v>46</v>
      </c>
      <c r="F275" s="65">
        <v>642</v>
      </c>
      <c r="G275" s="89" t="s">
        <v>27</v>
      </c>
      <c r="H275" s="48" t="s">
        <v>26</v>
      </c>
      <c r="I275" s="7">
        <v>71176000000</v>
      </c>
      <c r="J275" s="89" t="s">
        <v>28</v>
      </c>
      <c r="K275" s="1">
        <v>1062</v>
      </c>
      <c r="L275" s="19">
        <v>42826</v>
      </c>
      <c r="M275" s="19">
        <v>42887</v>
      </c>
      <c r="N275" s="89" t="s">
        <v>23</v>
      </c>
      <c r="O275" s="65" t="s">
        <v>18</v>
      </c>
    </row>
    <row r="276" spans="1:15" ht="36.75" customHeight="1" x14ac:dyDescent="0.25">
      <c r="A276" s="67" t="s">
        <v>340</v>
      </c>
      <c r="B276" s="67" t="s">
        <v>138</v>
      </c>
      <c r="C276" s="67" t="s">
        <v>544</v>
      </c>
      <c r="D276" s="13" t="s">
        <v>215</v>
      </c>
      <c r="E276" s="34" t="s">
        <v>46</v>
      </c>
      <c r="F276" s="65">
        <v>642</v>
      </c>
      <c r="G276" s="89" t="s">
        <v>27</v>
      </c>
      <c r="H276" s="48" t="s">
        <v>26</v>
      </c>
      <c r="I276" s="7">
        <v>71176000000</v>
      </c>
      <c r="J276" s="89" t="s">
        <v>28</v>
      </c>
      <c r="K276" s="1">
        <v>649</v>
      </c>
      <c r="L276" s="19">
        <v>42826</v>
      </c>
      <c r="M276" s="19">
        <v>42887</v>
      </c>
      <c r="N276" s="89" t="s">
        <v>23</v>
      </c>
      <c r="O276" s="65" t="s">
        <v>18</v>
      </c>
    </row>
    <row r="277" spans="1:15" ht="36.75" customHeight="1" x14ac:dyDescent="0.25">
      <c r="A277" s="67" t="s">
        <v>341</v>
      </c>
      <c r="B277" s="67" t="s">
        <v>138</v>
      </c>
      <c r="C277" s="67" t="s">
        <v>900</v>
      </c>
      <c r="D277" s="13" t="s">
        <v>367</v>
      </c>
      <c r="E277" s="34" t="s">
        <v>46</v>
      </c>
      <c r="F277" s="65">
        <v>642</v>
      </c>
      <c r="G277" s="89" t="s">
        <v>27</v>
      </c>
      <c r="H277" s="48" t="s">
        <v>26</v>
      </c>
      <c r="I277" s="7">
        <v>71176000000</v>
      </c>
      <c r="J277" s="89" t="s">
        <v>28</v>
      </c>
      <c r="K277" s="1">
        <v>354</v>
      </c>
      <c r="L277" s="19">
        <v>42826</v>
      </c>
      <c r="M277" s="19">
        <v>42887</v>
      </c>
      <c r="N277" s="89" t="s">
        <v>23</v>
      </c>
      <c r="O277" s="65" t="s">
        <v>18</v>
      </c>
    </row>
    <row r="278" spans="1:15" ht="36.75" customHeight="1" x14ac:dyDescent="0.25">
      <c r="A278" s="67" t="s">
        <v>684</v>
      </c>
      <c r="B278" s="67" t="s">
        <v>138</v>
      </c>
      <c r="C278" s="67" t="s">
        <v>544</v>
      </c>
      <c r="D278" s="13" t="s">
        <v>284</v>
      </c>
      <c r="E278" s="34" t="s">
        <v>46</v>
      </c>
      <c r="F278" s="65">
        <v>642</v>
      </c>
      <c r="G278" s="89" t="s">
        <v>27</v>
      </c>
      <c r="H278" s="48" t="s">
        <v>26</v>
      </c>
      <c r="I278" s="7">
        <v>71176000000</v>
      </c>
      <c r="J278" s="89" t="s">
        <v>28</v>
      </c>
      <c r="K278" s="1">
        <v>383.5</v>
      </c>
      <c r="L278" s="19">
        <v>42826</v>
      </c>
      <c r="M278" s="19">
        <v>42887</v>
      </c>
      <c r="N278" s="89" t="s">
        <v>23</v>
      </c>
      <c r="O278" s="65" t="s">
        <v>18</v>
      </c>
    </row>
    <row r="279" spans="1:15" ht="36.75" customHeight="1" x14ac:dyDescent="0.25">
      <c r="A279" s="67" t="s">
        <v>342</v>
      </c>
      <c r="B279" s="67" t="s">
        <v>138</v>
      </c>
      <c r="C279" s="67" t="s">
        <v>543</v>
      </c>
      <c r="D279" s="60" t="s">
        <v>450</v>
      </c>
      <c r="E279" s="34" t="s">
        <v>46</v>
      </c>
      <c r="F279" s="65">
        <v>642</v>
      </c>
      <c r="G279" s="89" t="s">
        <v>27</v>
      </c>
      <c r="H279" s="48">
        <v>4</v>
      </c>
      <c r="I279" s="7">
        <v>71176000000</v>
      </c>
      <c r="J279" s="89" t="s">
        <v>28</v>
      </c>
      <c r="K279" s="1">
        <v>283.2</v>
      </c>
      <c r="L279" s="19">
        <v>42826</v>
      </c>
      <c r="M279" s="19">
        <v>43070</v>
      </c>
      <c r="N279" s="89" t="s">
        <v>23</v>
      </c>
      <c r="O279" s="65" t="s">
        <v>18</v>
      </c>
    </row>
    <row r="280" spans="1:15" ht="36.75" customHeight="1" x14ac:dyDescent="0.25">
      <c r="A280" s="67" t="s">
        <v>343</v>
      </c>
      <c r="B280" s="67" t="s">
        <v>138</v>
      </c>
      <c r="C280" s="67" t="s">
        <v>543</v>
      </c>
      <c r="D280" s="28" t="s">
        <v>451</v>
      </c>
      <c r="E280" s="34" t="s">
        <v>46</v>
      </c>
      <c r="F280" s="65">
        <v>642</v>
      </c>
      <c r="G280" s="89" t="s">
        <v>27</v>
      </c>
      <c r="H280" s="48">
        <v>4</v>
      </c>
      <c r="I280" s="7">
        <v>71176000000</v>
      </c>
      <c r="J280" s="89" t="s">
        <v>28</v>
      </c>
      <c r="K280" s="1">
        <v>306.8</v>
      </c>
      <c r="L280" s="19">
        <v>42826</v>
      </c>
      <c r="M280" s="19">
        <v>43070</v>
      </c>
      <c r="N280" s="89" t="s">
        <v>23</v>
      </c>
      <c r="O280" s="65" t="s">
        <v>18</v>
      </c>
    </row>
    <row r="281" spans="1:15" ht="36.75" customHeight="1" x14ac:dyDescent="0.25">
      <c r="A281" s="67" t="s">
        <v>344</v>
      </c>
      <c r="B281" s="67" t="s">
        <v>780</v>
      </c>
      <c r="C281" s="67" t="s">
        <v>779</v>
      </c>
      <c r="D281" s="13" t="s">
        <v>243</v>
      </c>
      <c r="E281" s="34" t="s">
        <v>46</v>
      </c>
      <c r="F281" s="65">
        <v>168</v>
      </c>
      <c r="G281" s="89" t="s">
        <v>30</v>
      </c>
      <c r="H281" s="48">
        <v>656</v>
      </c>
      <c r="I281" s="7">
        <v>71176000000</v>
      </c>
      <c r="J281" s="89" t="s">
        <v>28</v>
      </c>
      <c r="K281" s="1">
        <v>28414</v>
      </c>
      <c r="L281" s="19">
        <v>42826</v>
      </c>
      <c r="M281" s="19">
        <v>42887</v>
      </c>
      <c r="N281" s="89" t="s">
        <v>23</v>
      </c>
      <c r="O281" s="65" t="s">
        <v>18</v>
      </c>
    </row>
    <row r="282" spans="1:15" ht="36.75" customHeight="1" x14ac:dyDescent="0.25">
      <c r="A282" s="67" t="s">
        <v>345</v>
      </c>
      <c r="B282" s="67" t="s">
        <v>780</v>
      </c>
      <c r="C282" s="67" t="s">
        <v>781</v>
      </c>
      <c r="D282" s="13" t="s">
        <v>181</v>
      </c>
      <c r="E282" s="34" t="s">
        <v>46</v>
      </c>
      <c r="F282" s="65">
        <v>876</v>
      </c>
      <c r="G282" s="89" t="s">
        <v>30</v>
      </c>
      <c r="H282" s="48" t="s">
        <v>26</v>
      </c>
      <c r="I282" s="7">
        <v>71176000000</v>
      </c>
      <c r="J282" s="89" t="s">
        <v>28</v>
      </c>
      <c r="K282" s="1">
        <v>990</v>
      </c>
      <c r="L282" s="19">
        <v>42826</v>
      </c>
      <c r="M282" s="19">
        <v>42887</v>
      </c>
      <c r="N282" s="89" t="s">
        <v>23</v>
      </c>
      <c r="O282" s="65" t="s">
        <v>18</v>
      </c>
    </row>
    <row r="283" spans="1:15" ht="36.75" customHeight="1" x14ac:dyDescent="0.25">
      <c r="A283" s="67" t="s">
        <v>346</v>
      </c>
      <c r="B283" s="67" t="s">
        <v>538</v>
      </c>
      <c r="C283" s="67" t="s">
        <v>777</v>
      </c>
      <c r="D283" s="13" t="s">
        <v>286</v>
      </c>
      <c r="E283" s="34" t="s">
        <v>46</v>
      </c>
      <c r="F283" s="65">
        <v>642</v>
      </c>
      <c r="G283" s="89" t="s">
        <v>27</v>
      </c>
      <c r="H283" s="48" t="s">
        <v>26</v>
      </c>
      <c r="I283" s="7">
        <v>71176000000</v>
      </c>
      <c r="J283" s="89" t="s">
        <v>28</v>
      </c>
      <c r="K283" s="1">
        <v>259.02999999999997</v>
      </c>
      <c r="L283" s="19">
        <v>42826</v>
      </c>
      <c r="M283" s="19">
        <v>42887</v>
      </c>
      <c r="N283" s="89" t="s">
        <v>23</v>
      </c>
      <c r="O283" s="65" t="s">
        <v>18</v>
      </c>
    </row>
    <row r="284" spans="1:15" ht="36.75" customHeight="1" x14ac:dyDescent="0.25">
      <c r="A284" s="67" t="s">
        <v>347</v>
      </c>
      <c r="B284" s="67" t="s">
        <v>538</v>
      </c>
      <c r="C284" s="67" t="s">
        <v>776</v>
      </c>
      <c r="D284" s="13" t="s">
        <v>285</v>
      </c>
      <c r="E284" s="34" t="s">
        <v>46</v>
      </c>
      <c r="F284" s="65">
        <v>642</v>
      </c>
      <c r="G284" s="89" t="s">
        <v>27</v>
      </c>
      <c r="H284" s="48" t="s">
        <v>26</v>
      </c>
      <c r="I284" s="7">
        <v>71176000000</v>
      </c>
      <c r="J284" s="89" t="s">
        <v>28</v>
      </c>
      <c r="K284" s="1">
        <f>221.309</f>
        <v>221.309</v>
      </c>
      <c r="L284" s="19">
        <v>42826</v>
      </c>
      <c r="M284" s="19">
        <v>42887</v>
      </c>
      <c r="N284" s="89" t="s">
        <v>23</v>
      </c>
      <c r="O284" s="65" t="s">
        <v>18</v>
      </c>
    </row>
    <row r="285" spans="1:15" ht="36.75" customHeight="1" x14ac:dyDescent="0.25">
      <c r="A285" s="67" t="s">
        <v>348</v>
      </c>
      <c r="B285" s="67" t="s">
        <v>138</v>
      </c>
      <c r="C285" s="67" t="s">
        <v>778</v>
      </c>
      <c r="D285" s="13" t="s">
        <v>178</v>
      </c>
      <c r="E285" s="34" t="s">
        <v>46</v>
      </c>
      <c r="F285" s="65">
        <v>642</v>
      </c>
      <c r="G285" s="89" t="s">
        <v>27</v>
      </c>
      <c r="H285" s="48" t="s">
        <v>26</v>
      </c>
      <c r="I285" s="7">
        <v>71176000000</v>
      </c>
      <c r="J285" s="89" t="s">
        <v>28</v>
      </c>
      <c r="K285" s="1">
        <f>115.02+3.54+3.54+127.44+50</f>
        <v>299.54000000000002</v>
      </c>
      <c r="L285" s="19">
        <v>42826</v>
      </c>
      <c r="M285" s="19">
        <v>42887</v>
      </c>
      <c r="N285" s="89" t="s">
        <v>23</v>
      </c>
      <c r="O285" s="65" t="s">
        <v>18</v>
      </c>
    </row>
    <row r="286" spans="1:15" ht="36.75" customHeight="1" x14ac:dyDescent="0.25">
      <c r="A286" s="67" t="s">
        <v>354</v>
      </c>
      <c r="B286" s="67" t="s">
        <v>761</v>
      </c>
      <c r="C286" s="83" t="s">
        <v>902</v>
      </c>
      <c r="D286" s="13" t="s">
        <v>510</v>
      </c>
      <c r="E286" s="34" t="s">
        <v>46</v>
      </c>
      <c r="F286" s="65">
        <v>642</v>
      </c>
      <c r="G286" s="89" t="s">
        <v>27</v>
      </c>
      <c r="H286" s="48" t="s">
        <v>26</v>
      </c>
      <c r="I286" s="7">
        <v>71176000000</v>
      </c>
      <c r="J286" s="89" t="s">
        <v>28</v>
      </c>
      <c r="K286" s="1">
        <f>251.251*1.18</f>
        <v>296.47618</v>
      </c>
      <c r="L286" s="19">
        <v>42826</v>
      </c>
      <c r="M286" s="19">
        <v>42887</v>
      </c>
      <c r="N286" s="89" t="s">
        <v>23</v>
      </c>
      <c r="O286" s="65" t="s">
        <v>18</v>
      </c>
    </row>
    <row r="287" spans="1:15" ht="36.75" customHeight="1" x14ac:dyDescent="0.25">
      <c r="A287" s="67" t="s">
        <v>355</v>
      </c>
      <c r="B287" s="67" t="s">
        <v>782</v>
      </c>
      <c r="C287" s="67" t="s">
        <v>783</v>
      </c>
      <c r="D287" s="13" t="s">
        <v>312</v>
      </c>
      <c r="E287" s="34" t="s">
        <v>46</v>
      </c>
      <c r="F287" s="65">
        <v>642</v>
      </c>
      <c r="G287" s="89" t="s">
        <v>27</v>
      </c>
      <c r="H287" s="48" t="s">
        <v>26</v>
      </c>
      <c r="I287" s="7">
        <v>71176000000</v>
      </c>
      <c r="J287" s="89" t="s">
        <v>28</v>
      </c>
      <c r="K287" s="47">
        <f>531+74.34</f>
        <v>605.34</v>
      </c>
      <c r="L287" s="19">
        <v>42826</v>
      </c>
      <c r="M287" s="19">
        <v>42887</v>
      </c>
      <c r="N287" s="89" t="s">
        <v>23</v>
      </c>
      <c r="O287" s="65" t="s">
        <v>18</v>
      </c>
    </row>
    <row r="288" spans="1:15" ht="36.75" customHeight="1" x14ac:dyDescent="0.25">
      <c r="A288" s="67" t="s">
        <v>433</v>
      </c>
      <c r="B288" s="67" t="s">
        <v>784</v>
      </c>
      <c r="C288" s="67" t="s">
        <v>889</v>
      </c>
      <c r="D288" s="13" t="s">
        <v>179</v>
      </c>
      <c r="E288" s="34" t="s">
        <v>46</v>
      </c>
      <c r="F288" s="65">
        <v>642</v>
      </c>
      <c r="G288" s="89" t="s">
        <v>27</v>
      </c>
      <c r="H288" s="48" t="s">
        <v>26</v>
      </c>
      <c r="I288" s="7">
        <v>71176000000</v>
      </c>
      <c r="J288" s="89" t="s">
        <v>28</v>
      </c>
      <c r="K288" s="1">
        <f>23.6+7.788+59+300+75.4</f>
        <v>465.78800000000001</v>
      </c>
      <c r="L288" s="19">
        <v>42826</v>
      </c>
      <c r="M288" s="19">
        <v>42887</v>
      </c>
      <c r="N288" s="89" t="s">
        <v>23</v>
      </c>
      <c r="O288" s="65" t="s">
        <v>18</v>
      </c>
    </row>
    <row r="289" spans="1:15" ht="36.75" customHeight="1" x14ac:dyDescent="0.25">
      <c r="A289" s="67" t="s">
        <v>434</v>
      </c>
      <c r="B289" s="67" t="s">
        <v>538</v>
      </c>
      <c r="C289" s="67" t="s">
        <v>136</v>
      </c>
      <c r="D289" s="13" t="s">
        <v>896</v>
      </c>
      <c r="E289" s="34" t="s">
        <v>46</v>
      </c>
      <c r="F289" s="65">
        <v>642</v>
      </c>
      <c r="G289" s="89" t="s">
        <v>27</v>
      </c>
      <c r="H289" s="48" t="s">
        <v>26</v>
      </c>
      <c r="I289" s="7">
        <v>71176000000</v>
      </c>
      <c r="J289" s="89" t="s">
        <v>28</v>
      </c>
      <c r="K289" s="43">
        <v>389.4</v>
      </c>
      <c r="L289" s="19">
        <v>42826</v>
      </c>
      <c r="M289" s="19">
        <v>42887</v>
      </c>
      <c r="N289" s="89" t="s">
        <v>23</v>
      </c>
      <c r="O289" s="65" t="s">
        <v>18</v>
      </c>
    </row>
    <row r="290" spans="1:15" ht="36.75" customHeight="1" x14ac:dyDescent="0.25">
      <c r="A290" s="67" t="s">
        <v>435</v>
      </c>
      <c r="B290" s="67" t="s">
        <v>784</v>
      </c>
      <c r="C290" s="85" t="s">
        <v>897</v>
      </c>
      <c r="D290" s="13" t="s">
        <v>360</v>
      </c>
      <c r="E290" s="34" t="s">
        <v>46</v>
      </c>
      <c r="F290" s="65">
        <v>642</v>
      </c>
      <c r="G290" s="89" t="s">
        <v>27</v>
      </c>
      <c r="H290" s="48" t="s">
        <v>26</v>
      </c>
      <c r="I290" s="7">
        <v>71176000000</v>
      </c>
      <c r="J290" s="89" t="s">
        <v>28</v>
      </c>
      <c r="K290" s="43">
        <v>953.99</v>
      </c>
      <c r="L290" s="19">
        <v>42826</v>
      </c>
      <c r="M290" s="19">
        <v>42887</v>
      </c>
      <c r="N290" s="89" t="s">
        <v>23</v>
      </c>
      <c r="O290" s="65" t="s">
        <v>18</v>
      </c>
    </row>
    <row r="291" spans="1:15" ht="36.75" customHeight="1" x14ac:dyDescent="0.25">
      <c r="A291" s="67" t="s">
        <v>436</v>
      </c>
      <c r="B291" s="67" t="s">
        <v>787</v>
      </c>
      <c r="C291" s="67" t="s">
        <v>891</v>
      </c>
      <c r="D291" s="13" t="s">
        <v>300</v>
      </c>
      <c r="E291" s="34" t="s">
        <v>46</v>
      </c>
      <c r="F291" s="65">
        <v>642</v>
      </c>
      <c r="G291" s="89" t="s">
        <v>27</v>
      </c>
      <c r="H291" s="48" t="s">
        <v>26</v>
      </c>
      <c r="I291" s="7">
        <v>71176000000</v>
      </c>
      <c r="J291" s="89" t="s">
        <v>28</v>
      </c>
      <c r="K291" s="1">
        <v>106</v>
      </c>
      <c r="L291" s="19">
        <v>42826</v>
      </c>
      <c r="M291" s="19">
        <v>42887</v>
      </c>
      <c r="N291" s="89" t="s">
        <v>23</v>
      </c>
      <c r="O291" s="65" t="s">
        <v>18</v>
      </c>
    </row>
    <row r="292" spans="1:15" ht="36.75" customHeight="1" x14ac:dyDescent="0.25">
      <c r="A292" s="67" t="s">
        <v>437</v>
      </c>
      <c r="B292" s="67" t="s">
        <v>794</v>
      </c>
      <c r="C292" s="84" t="s">
        <v>893</v>
      </c>
      <c r="D292" s="13" t="s">
        <v>416</v>
      </c>
      <c r="E292" s="34" t="s">
        <v>46</v>
      </c>
      <c r="F292" s="65">
        <v>642</v>
      </c>
      <c r="G292" s="89" t="s">
        <v>27</v>
      </c>
      <c r="H292" s="48" t="s">
        <v>26</v>
      </c>
      <c r="I292" s="7">
        <v>71176000000</v>
      </c>
      <c r="J292" s="89" t="s">
        <v>28</v>
      </c>
      <c r="K292" s="1">
        <f>66.1+50.15+24.78+79.06+5.9+2.36+50</f>
        <v>278.35000000000002</v>
      </c>
      <c r="L292" s="19">
        <v>42826</v>
      </c>
      <c r="M292" s="19">
        <v>42887</v>
      </c>
      <c r="N292" s="89" t="s">
        <v>23</v>
      </c>
      <c r="O292" s="65" t="s">
        <v>18</v>
      </c>
    </row>
    <row r="293" spans="1:15" ht="36.75" customHeight="1" x14ac:dyDescent="0.25">
      <c r="A293" s="67" t="s">
        <v>438</v>
      </c>
      <c r="B293" s="67" t="s">
        <v>538</v>
      </c>
      <c r="C293" s="67" t="s">
        <v>786</v>
      </c>
      <c r="D293" s="13" t="s">
        <v>892</v>
      </c>
      <c r="E293" s="34" t="s">
        <v>46</v>
      </c>
      <c r="F293" s="65">
        <v>642</v>
      </c>
      <c r="G293" s="89" t="s">
        <v>27</v>
      </c>
      <c r="H293" s="48" t="s">
        <v>26</v>
      </c>
      <c r="I293" s="7">
        <v>71176000000</v>
      </c>
      <c r="J293" s="89" t="s">
        <v>28</v>
      </c>
      <c r="K293" s="1">
        <v>101</v>
      </c>
      <c r="L293" s="19">
        <v>42826</v>
      </c>
      <c r="M293" s="19">
        <v>42887</v>
      </c>
      <c r="N293" s="89" t="s">
        <v>23</v>
      </c>
      <c r="O293" s="65" t="s">
        <v>18</v>
      </c>
    </row>
    <row r="294" spans="1:15" ht="36.75" customHeight="1" x14ac:dyDescent="0.25">
      <c r="A294" s="67" t="s">
        <v>439</v>
      </c>
      <c r="B294" s="67" t="s">
        <v>56</v>
      </c>
      <c r="C294" s="67" t="s">
        <v>895</v>
      </c>
      <c r="D294" s="13" t="s">
        <v>287</v>
      </c>
      <c r="E294" s="34" t="s">
        <v>46</v>
      </c>
      <c r="F294" s="65">
        <v>642</v>
      </c>
      <c r="G294" s="89" t="s">
        <v>27</v>
      </c>
      <c r="H294" s="48" t="s">
        <v>26</v>
      </c>
      <c r="I294" s="7">
        <v>71176000000</v>
      </c>
      <c r="J294" s="89" t="s">
        <v>28</v>
      </c>
      <c r="K294" s="1">
        <v>104</v>
      </c>
      <c r="L294" s="19">
        <v>42826</v>
      </c>
      <c r="M294" s="19">
        <v>42887</v>
      </c>
      <c r="N294" s="89" t="s">
        <v>23</v>
      </c>
      <c r="O294" s="65" t="s">
        <v>18</v>
      </c>
    </row>
    <row r="295" spans="1:15" ht="36.75" customHeight="1" x14ac:dyDescent="0.25">
      <c r="A295" s="67" t="s">
        <v>440</v>
      </c>
      <c r="B295" s="67" t="s">
        <v>791</v>
      </c>
      <c r="C295" s="67" t="s">
        <v>790</v>
      </c>
      <c r="D295" s="13" t="s">
        <v>898</v>
      </c>
      <c r="E295" s="34" t="s">
        <v>46</v>
      </c>
      <c r="F295" s="65">
        <v>642</v>
      </c>
      <c r="G295" s="89" t="s">
        <v>27</v>
      </c>
      <c r="H295" s="48" t="s">
        <v>26</v>
      </c>
      <c r="I295" s="7">
        <v>71176000000</v>
      </c>
      <c r="J295" s="89" t="s">
        <v>28</v>
      </c>
      <c r="K295" s="1">
        <v>500</v>
      </c>
      <c r="L295" s="19">
        <v>42826</v>
      </c>
      <c r="M295" s="19">
        <v>42887</v>
      </c>
      <c r="N295" s="89" t="s">
        <v>23</v>
      </c>
      <c r="O295" s="65" t="s">
        <v>18</v>
      </c>
    </row>
    <row r="296" spans="1:15" ht="36.75" customHeight="1" x14ac:dyDescent="0.25">
      <c r="A296" s="67" t="s">
        <v>441</v>
      </c>
      <c r="B296" s="67" t="s">
        <v>793</v>
      </c>
      <c r="C296" s="67" t="s">
        <v>792</v>
      </c>
      <c r="D296" s="45" t="s">
        <v>288</v>
      </c>
      <c r="E296" s="34" t="s">
        <v>46</v>
      </c>
      <c r="F296" s="65">
        <v>642</v>
      </c>
      <c r="G296" s="89" t="s">
        <v>27</v>
      </c>
      <c r="H296" s="48" t="s">
        <v>26</v>
      </c>
      <c r="I296" s="7">
        <v>71176000000</v>
      </c>
      <c r="J296" s="89" t="s">
        <v>28</v>
      </c>
      <c r="K296" s="1">
        <v>101</v>
      </c>
      <c r="L296" s="19">
        <v>42826</v>
      </c>
      <c r="M296" s="19">
        <v>42887</v>
      </c>
      <c r="N296" s="89" t="s">
        <v>23</v>
      </c>
      <c r="O296" s="65" t="s">
        <v>18</v>
      </c>
    </row>
    <row r="297" spans="1:15" ht="36.75" customHeight="1" x14ac:dyDescent="0.25">
      <c r="A297" s="67" t="s">
        <v>442</v>
      </c>
      <c r="B297" s="67" t="s">
        <v>138</v>
      </c>
      <c r="C297" s="67" t="s">
        <v>838</v>
      </c>
      <c r="D297" s="45" t="s">
        <v>180</v>
      </c>
      <c r="E297" s="34" t="s">
        <v>46</v>
      </c>
      <c r="F297" s="65">
        <v>642</v>
      </c>
      <c r="G297" s="89" t="s">
        <v>27</v>
      </c>
      <c r="H297" s="48" t="s">
        <v>26</v>
      </c>
      <c r="I297" s="7">
        <v>71176000000</v>
      </c>
      <c r="J297" s="89" t="s">
        <v>28</v>
      </c>
      <c r="K297" s="1">
        <v>103</v>
      </c>
      <c r="L297" s="19">
        <v>42826</v>
      </c>
      <c r="M297" s="19">
        <v>42887</v>
      </c>
      <c r="N297" s="89" t="s">
        <v>23</v>
      </c>
      <c r="O297" s="65" t="s">
        <v>18</v>
      </c>
    </row>
    <row r="298" spans="1:15" ht="36.75" customHeight="1" x14ac:dyDescent="0.25">
      <c r="A298" s="67" t="s">
        <v>443</v>
      </c>
      <c r="B298" s="67" t="s">
        <v>138</v>
      </c>
      <c r="C298" s="67" t="s">
        <v>795</v>
      </c>
      <c r="D298" s="13" t="s">
        <v>224</v>
      </c>
      <c r="E298" s="34" t="s">
        <v>46</v>
      </c>
      <c r="F298" s="65">
        <v>642</v>
      </c>
      <c r="G298" s="89" t="s">
        <v>27</v>
      </c>
      <c r="H298" s="48" t="s">
        <v>26</v>
      </c>
      <c r="I298" s="7">
        <v>71176000000</v>
      </c>
      <c r="J298" s="89" t="s">
        <v>28</v>
      </c>
      <c r="K298" s="1">
        <v>104</v>
      </c>
      <c r="L298" s="19">
        <v>42826</v>
      </c>
      <c r="M298" s="19">
        <v>42887</v>
      </c>
      <c r="N298" s="89" t="s">
        <v>23</v>
      </c>
      <c r="O298" s="65" t="s">
        <v>18</v>
      </c>
    </row>
    <row r="299" spans="1:15" ht="36.75" customHeight="1" x14ac:dyDescent="0.25">
      <c r="A299" s="67" t="s">
        <v>444</v>
      </c>
      <c r="B299" s="67" t="s">
        <v>797</v>
      </c>
      <c r="C299" s="39" t="s">
        <v>796</v>
      </c>
      <c r="D299" s="13" t="s">
        <v>385</v>
      </c>
      <c r="E299" s="34" t="s">
        <v>46</v>
      </c>
      <c r="F299" s="65">
        <v>642</v>
      </c>
      <c r="G299" s="89" t="s">
        <v>27</v>
      </c>
      <c r="H299" s="48" t="s">
        <v>26</v>
      </c>
      <c r="I299" s="7">
        <v>71176000000</v>
      </c>
      <c r="J299" s="89" t="s">
        <v>28</v>
      </c>
      <c r="K299" s="1">
        <f>70+228.1</f>
        <v>298.10000000000002</v>
      </c>
      <c r="L299" s="19">
        <v>42826</v>
      </c>
      <c r="M299" s="19">
        <v>42887</v>
      </c>
      <c r="N299" s="89" t="s">
        <v>23</v>
      </c>
      <c r="O299" s="65" t="s">
        <v>18</v>
      </c>
    </row>
    <row r="300" spans="1:15" ht="36.75" customHeight="1" x14ac:dyDescent="0.25">
      <c r="A300" s="67" t="s">
        <v>445</v>
      </c>
      <c r="B300" s="67" t="s">
        <v>784</v>
      </c>
      <c r="C300" s="85" t="s">
        <v>899</v>
      </c>
      <c r="D300" s="13" t="s">
        <v>244</v>
      </c>
      <c r="E300" s="34" t="s">
        <v>46</v>
      </c>
      <c r="F300" s="65">
        <v>642</v>
      </c>
      <c r="G300" s="89" t="s">
        <v>27</v>
      </c>
      <c r="H300" s="48" t="s">
        <v>26</v>
      </c>
      <c r="I300" s="7">
        <v>71176000000</v>
      </c>
      <c r="J300" s="89" t="s">
        <v>28</v>
      </c>
      <c r="K300" s="1">
        <f>8.378+357.5+295+236</f>
        <v>896.87799999999993</v>
      </c>
      <c r="L300" s="19">
        <v>42826</v>
      </c>
      <c r="M300" s="19">
        <v>42887</v>
      </c>
      <c r="N300" s="89" t="s">
        <v>23</v>
      </c>
      <c r="O300" s="65" t="s">
        <v>18</v>
      </c>
    </row>
    <row r="301" spans="1:15" ht="36.75" customHeight="1" x14ac:dyDescent="0.25">
      <c r="A301" s="67" t="s">
        <v>685</v>
      </c>
      <c r="B301" s="67" t="s">
        <v>768</v>
      </c>
      <c r="C301" s="67" t="s">
        <v>803</v>
      </c>
      <c r="D301" s="13" t="s">
        <v>368</v>
      </c>
      <c r="E301" s="34" t="s">
        <v>46</v>
      </c>
      <c r="F301" s="65">
        <v>642</v>
      </c>
      <c r="G301" s="89" t="s">
        <v>27</v>
      </c>
      <c r="H301" s="48" t="s">
        <v>26</v>
      </c>
      <c r="I301" s="7">
        <v>71176000000</v>
      </c>
      <c r="J301" s="89" t="s">
        <v>28</v>
      </c>
      <c r="K301" s="1">
        <v>354</v>
      </c>
      <c r="L301" s="19">
        <v>42826</v>
      </c>
      <c r="M301" s="19">
        <v>42887</v>
      </c>
      <c r="N301" s="89" t="s">
        <v>23</v>
      </c>
      <c r="O301" s="65" t="s">
        <v>18</v>
      </c>
    </row>
    <row r="302" spans="1:15" ht="36.75" customHeight="1" x14ac:dyDescent="0.25">
      <c r="A302" s="67" t="s">
        <v>686</v>
      </c>
      <c r="B302" s="67" t="s">
        <v>138</v>
      </c>
      <c r="C302" s="67" t="s">
        <v>808</v>
      </c>
      <c r="D302" s="13" t="s">
        <v>359</v>
      </c>
      <c r="E302" s="34" t="s">
        <v>46</v>
      </c>
      <c r="F302" s="65">
        <v>642</v>
      </c>
      <c r="G302" s="89" t="s">
        <v>27</v>
      </c>
      <c r="H302" s="48" t="s">
        <v>26</v>
      </c>
      <c r="I302" s="7">
        <v>71176000000</v>
      </c>
      <c r="J302" s="89" t="s">
        <v>28</v>
      </c>
      <c r="K302" s="1">
        <f>2.36+62.54+70+75.52+295</f>
        <v>505.42</v>
      </c>
      <c r="L302" s="19">
        <v>42826</v>
      </c>
      <c r="M302" s="19">
        <v>42887</v>
      </c>
      <c r="N302" s="89" t="s">
        <v>23</v>
      </c>
      <c r="O302" s="65" t="s">
        <v>18</v>
      </c>
    </row>
    <row r="303" spans="1:15" ht="36.75" customHeight="1" x14ac:dyDescent="0.25">
      <c r="A303" s="67" t="s">
        <v>687</v>
      </c>
      <c r="B303" s="67" t="s">
        <v>767</v>
      </c>
      <c r="C303" s="67" t="s">
        <v>807</v>
      </c>
      <c r="D303" s="13" t="s">
        <v>290</v>
      </c>
      <c r="E303" s="34" t="s">
        <v>46</v>
      </c>
      <c r="F303" s="65">
        <v>642</v>
      </c>
      <c r="G303" s="89" t="s">
        <v>27</v>
      </c>
      <c r="H303" s="48" t="s">
        <v>26</v>
      </c>
      <c r="I303" s="7">
        <v>71176000000</v>
      </c>
      <c r="J303" s="89" t="s">
        <v>28</v>
      </c>
      <c r="K303" s="1">
        <f>83.19+70</f>
        <v>153.19</v>
      </c>
      <c r="L303" s="19">
        <v>42826</v>
      </c>
      <c r="M303" s="19">
        <v>42887</v>
      </c>
      <c r="N303" s="89" t="s">
        <v>23</v>
      </c>
      <c r="O303" s="65" t="s">
        <v>18</v>
      </c>
    </row>
    <row r="304" spans="1:15" ht="36.75" customHeight="1" x14ac:dyDescent="0.25">
      <c r="A304" s="67" t="s">
        <v>688</v>
      </c>
      <c r="B304" s="67" t="s">
        <v>138</v>
      </c>
      <c r="C304" s="67" t="s">
        <v>809</v>
      </c>
      <c r="D304" s="13" t="s">
        <v>229</v>
      </c>
      <c r="E304" s="34" t="s">
        <v>46</v>
      </c>
      <c r="F304" s="65">
        <v>642</v>
      </c>
      <c r="G304" s="89" t="s">
        <v>27</v>
      </c>
      <c r="H304" s="48" t="s">
        <v>26</v>
      </c>
      <c r="I304" s="7">
        <v>71176000000</v>
      </c>
      <c r="J304" s="89" t="s">
        <v>28</v>
      </c>
      <c r="K304" s="1">
        <v>102</v>
      </c>
      <c r="L304" s="19">
        <v>42826</v>
      </c>
      <c r="M304" s="19">
        <v>42887</v>
      </c>
      <c r="N304" s="89" t="s">
        <v>23</v>
      </c>
      <c r="O304" s="65" t="s">
        <v>18</v>
      </c>
    </row>
    <row r="305" spans="1:15" ht="36.75" customHeight="1" x14ac:dyDescent="0.25">
      <c r="A305" s="67" t="s">
        <v>689</v>
      </c>
      <c r="B305" s="67" t="s">
        <v>138</v>
      </c>
      <c r="C305" s="67" t="s">
        <v>809</v>
      </c>
      <c r="D305" s="13" t="s">
        <v>177</v>
      </c>
      <c r="E305" s="34" t="s">
        <v>46</v>
      </c>
      <c r="F305" s="65">
        <v>642</v>
      </c>
      <c r="G305" s="94" t="s">
        <v>27</v>
      </c>
      <c r="H305" s="48" t="s">
        <v>26</v>
      </c>
      <c r="I305" s="7">
        <v>71176000000</v>
      </c>
      <c r="J305" s="94" t="s">
        <v>28</v>
      </c>
      <c r="K305" s="1">
        <v>863.31</v>
      </c>
      <c r="L305" s="19">
        <v>42826</v>
      </c>
      <c r="M305" s="19">
        <v>42887</v>
      </c>
      <c r="N305" s="94" t="s">
        <v>23</v>
      </c>
      <c r="O305" s="65" t="s">
        <v>18</v>
      </c>
    </row>
    <row r="306" spans="1:15" ht="36.75" customHeight="1" x14ac:dyDescent="0.25">
      <c r="A306" s="67" t="s">
        <v>943</v>
      </c>
      <c r="B306" s="67" t="s">
        <v>748</v>
      </c>
      <c r="C306" s="67" t="s">
        <v>749</v>
      </c>
      <c r="D306" s="13" t="s">
        <v>950</v>
      </c>
      <c r="E306" s="34" t="s">
        <v>46</v>
      </c>
      <c r="F306" s="65">
        <v>642</v>
      </c>
      <c r="G306" s="95" t="s">
        <v>27</v>
      </c>
      <c r="H306" s="48" t="s">
        <v>26</v>
      </c>
      <c r="I306" s="7">
        <v>71176000000</v>
      </c>
      <c r="J306" s="95" t="s">
        <v>28</v>
      </c>
      <c r="K306" s="1">
        <v>101.944</v>
      </c>
      <c r="L306" s="19">
        <v>42826</v>
      </c>
      <c r="M306" s="19">
        <v>43100</v>
      </c>
      <c r="N306" s="95" t="s">
        <v>23</v>
      </c>
      <c r="O306" s="65" t="s">
        <v>18</v>
      </c>
    </row>
    <row r="307" spans="1:15" ht="36.75" customHeight="1" x14ac:dyDescent="0.25">
      <c r="A307" s="67" t="s">
        <v>944</v>
      </c>
      <c r="B307" s="67" t="s">
        <v>764</v>
      </c>
      <c r="C307" s="67" t="s">
        <v>764</v>
      </c>
      <c r="D307" s="13" t="s">
        <v>951</v>
      </c>
      <c r="E307" s="34" t="s">
        <v>46</v>
      </c>
      <c r="F307" s="65">
        <v>642</v>
      </c>
      <c r="G307" s="95" t="s">
        <v>27</v>
      </c>
      <c r="H307" s="48" t="s">
        <v>26</v>
      </c>
      <c r="I307" s="7">
        <v>71176000000</v>
      </c>
      <c r="J307" s="95" t="s">
        <v>28</v>
      </c>
      <c r="K307" s="1">
        <v>100.97499999999999</v>
      </c>
      <c r="L307" s="19">
        <v>42826</v>
      </c>
      <c r="M307" s="19">
        <v>43100</v>
      </c>
      <c r="N307" s="95" t="s">
        <v>23</v>
      </c>
      <c r="O307" s="65" t="s">
        <v>18</v>
      </c>
    </row>
    <row r="308" spans="1:15" ht="36.75" customHeight="1" x14ac:dyDescent="0.25">
      <c r="A308" s="67" t="s">
        <v>945</v>
      </c>
      <c r="B308" s="67" t="s">
        <v>736</v>
      </c>
      <c r="C308" s="67" t="s">
        <v>737</v>
      </c>
      <c r="D308" s="13" t="s">
        <v>952</v>
      </c>
      <c r="E308" s="34" t="s">
        <v>46</v>
      </c>
      <c r="F308" s="65">
        <v>642</v>
      </c>
      <c r="G308" s="95" t="s">
        <v>27</v>
      </c>
      <c r="H308" s="48" t="s">
        <v>26</v>
      </c>
      <c r="I308" s="7">
        <v>71176000000</v>
      </c>
      <c r="J308" s="95" t="s">
        <v>28</v>
      </c>
      <c r="K308" s="1">
        <v>283.58300000000003</v>
      </c>
      <c r="L308" s="19">
        <v>42826</v>
      </c>
      <c r="M308" s="19">
        <v>43100</v>
      </c>
      <c r="N308" s="95" t="s">
        <v>23</v>
      </c>
      <c r="O308" s="65" t="s">
        <v>18</v>
      </c>
    </row>
    <row r="309" spans="1:15" ht="36.75" customHeight="1" x14ac:dyDescent="0.25">
      <c r="A309" s="67" t="s">
        <v>946</v>
      </c>
      <c r="B309" s="65" t="s">
        <v>727</v>
      </c>
      <c r="C309" s="65" t="s">
        <v>731</v>
      </c>
      <c r="D309" s="13" t="s">
        <v>949</v>
      </c>
      <c r="E309" s="34" t="s">
        <v>46</v>
      </c>
      <c r="F309" s="65">
        <v>642</v>
      </c>
      <c r="G309" s="95" t="s">
        <v>27</v>
      </c>
      <c r="H309" s="48" t="s">
        <v>26</v>
      </c>
      <c r="I309" s="7">
        <v>71176000000</v>
      </c>
      <c r="J309" s="95" t="s">
        <v>28</v>
      </c>
      <c r="K309" s="1">
        <v>360</v>
      </c>
      <c r="L309" s="19">
        <v>42826</v>
      </c>
      <c r="M309" s="19">
        <v>43100</v>
      </c>
      <c r="N309" s="95" t="s">
        <v>23</v>
      </c>
      <c r="O309" s="65" t="s">
        <v>18</v>
      </c>
    </row>
    <row r="310" spans="1:15" ht="36.75" customHeight="1" x14ac:dyDescent="0.25">
      <c r="A310" s="67" t="s">
        <v>947</v>
      </c>
      <c r="B310" s="67" t="s">
        <v>138</v>
      </c>
      <c r="C310" s="67" t="s">
        <v>839</v>
      </c>
      <c r="D310" s="13" t="s">
        <v>953</v>
      </c>
      <c r="E310" s="34" t="s">
        <v>46</v>
      </c>
      <c r="F310" s="65">
        <v>642</v>
      </c>
      <c r="G310" s="95" t="s">
        <v>27</v>
      </c>
      <c r="H310" s="48" t="s">
        <v>26</v>
      </c>
      <c r="I310" s="7">
        <v>71176000000</v>
      </c>
      <c r="J310" s="95" t="s">
        <v>28</v>
      </c>
      <c r="K310" s="1">
        <v>4000</v>
      </c>
      <c r="L310" s="19">
        <v>42826</v>
      </c>
      <c r="M310" s="19">
        <v>43100</v>
      </c>
      <c r="N310" s="95" t="s">
        <v>23</v>
      </c>
      <c r="O310" s="65" t="s">
        <v>18</v>
      </c>
    </row>
    <row r="311" spans="1:15" ht="36.75" customHeight="1" x14ac:dyDescent="0.25">
      <c r="A311" s="67" t="s">
        <v>948</v>
      </c>
      <c r="B311" s="67" t="s">
        <v>780</v>
      </c>
      <c r="C311" s="67" t="s">
        <v>779</v>
      </c>
      <c r="D311" s="13" t="s">
        <v>954</v>
      </c>
      <c r="E311" s="34" t="s">
        <v>46</v>
      </c>
      <c r="F311" s="65">
        <v>642</v>
      </c>
      <c r="G311" s="96" t="s">
        <v>27</v>
      </c>
      <c r="H311" s="48" t="s">
        <v>26</v>
      </c>
      <c r="I311" s="7">
        <v>71176000000</v>
      </c>
      <c r="J311" s="96" t="s">
        <v>28</v>
      </c>
      <c r="K311" s="1">
        <v>3000</v>
      </c>
      <c r="L311" s="19">
        <v>42826</v>
      </c>
      <c r="M311" s="19">
        <v>43100</v>
      </c>
      <c r="N311" s="96" t="s">
        <v>23</v>
      </c>
      <c r="O311" s="65" t="s">
        <v>18</v>
      </c>
    </row>
    <row r="312" spans="1:15" ht="36.75" customHeight="1" x14ac:dyDescent="0.25">
      <c r="A312" s="67" t="s">
        <v>957</v>
      </c>
      <c r="B312" s="67" t="s">
        <v>794</v>
      </c>
      <c r="C312" s="67" t="s">
        <v>815</v>
      </c>
      <c r="D312" s="13" t="s">
        <v>932</v>
      </c>
      <c r="E312" s="34" t="s">
        <v>46</v>
      </c>
      <c r="F312" s="65">
        <v>876</v>
      </c>
      <c r="G312" s="96" t="s">
        <v>27</v>
      </c>
      <c r="H312" s="96">
        <v>82</v>
      </c>
      <c r="I312" s="7">
        <v>71176000000</v>
      </c>
      <c r="J312" s="96" t="s">
        <v>28</v>
      </c>
      <c r="K312" s="1">
        <v>7000</v>
      </c>
      <c r="L312" s="19">
        <v>42826</v>
      </c>
      <c r="M312" s="19">
        <v>43100</v>
      </c>
      <c r="N312" s="96" t="s">
        <v>449</v>
      </c>
      <c r="O312" s="65" t="s">
        <v>18</v>
      </c>
    </row>
    <row r="313" spans="1:15" x14ac:dyDescent="0.25">
      <c r="A313" s="97" t="s">
        <v>72</v>
      </c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</row>
    <row r="314" spans="1:15" ht="37.5" customHeight="1" x14ac:dyDescent="0.25">
      <c r="A314" s="67" t="s">
        <v>878</v>
      </c>
      <c r="B314" s="67" t="s">
        <v>138</v>
      </c>
      <c r="C314" s="67" t="s">
        <v>136</v>
      </c>
      <c r="D314" s="13" t="s">
        <v>78</v>
      </c>
      <c r="E314" s="34" t="s">
        <v>46</v>
      </c>
      <c r="F314" s="65">
        <v>642</v>
      </c>
      <c r="G314" s="89" t="s">
        <v>27</v>
      </c>
      <c r="H314" s="48">
        <v>4</v>
      </c>
      <c r="I314" s="7">
        <v>71176000000</v>
      </c>
      <c r="J314" s="89" t="s">
        <v>28</v>
      </c>
      <c r="K314" s="3">
        <v>411.2</v>
      </c>
      <c r="L314" s="19">
        <v>42917</v>
      </c>
      <c r="M314" s="19">
        <v>43070</v>
      </c>
      <c r="N314" s="89" t="s">
        <v>23</v>
      </c>
      <c r="O314" s="65" t="s">
        <v>18</v>
      </c>
    </row>
    <row r="315" spans="1:15" ht="39.75" customHeight="1" x14ac:dyDescent="0.25">
      <c r="A315" s="67" t="s">
        <v>146</v>
      </c>
      <c r="B315" s="67" t="s">
        <v>816</v>
      </c>
      <c r="C315" s="67" t="s">
        <v>708</v>
      </c>
      <c r="D315" s="13" t="s">
        <v>145</v>
      </c>
      <c r="E315" s="34" t="s">
        <v>46</v>
      </c>
      <c r="F315" s="65">
        <v>876</v>
      </c>
      <c r="G315" s="89" t="s">
        <v>31</v>
      </c>
      <c r="H315" s="48" t="s">
        <v>26</v>
      </c>
      <c r="I315" s="7">
        <v>71176000000</v>
      </c>
      <c r="J315" s="89" t="s">
        <v>28</v>
      </c>
      <c r="K315" s="1">
        <v>177</v>
      </c>
      <c r="L315" s="19">
        <v>42917</v>
      </c>
      <c r="M315" s="19">
        <v>43070</v>
      </c>
      <c r="N315" s="89" t="s">
        <v>23</v>
      </c>
      <c r="O315" s="65" t="s">
        <v>18</v>
      </c>
    </row>
    <row r="316" spans="1:15" ht="39.75" customHeight="1" x14ac:dyDescent="0.25">
      <c r="A316" s="67" t="s">
        <v>147</v>
      </c>
      <c r="B316" s="67" t="s">
        <v>541</v>
      </c>
      <c r="C316" s="67" t="s">
        <v>542</v>
      </c>
      <c r="D316" s="56" t="s">
        <v>191</v>
      </c>
      <c r="E316" s="34" t="s">
        <v>46</v>
      </c>
      <c r="F316" s="65">
        <v>642</v>
      </c>
      <c r="G316" s="89" t="s">
        <v>27</v>
      </c>
      <c r="H316" s="48">
        <v>10</v>
      </c>
      <c r="I316" s="7">
        <v>71176000000</v>
      </c>
      <c r="J316" s="89" t="s">
        <v>28</v>
      </c>
      <c r="K316" s="1">
        <v>2124</v>
      </c>
      <c r="L316" s="19">
        <v>42856</v>
      </c>
      <c r="M316" s="19">
        <v>43070</v>
      </c>
      <c r="N316" s="89" t="s">
        <v>237</v>
      </c>
      <c r="O316" s="65" t="s">
        <v>18</v>
      </c>
    </row>
    <row r="317" spans="1:15" ht="39.75" customHeight="1" x14ac:dyDescent="0.25">
      <c r="A317" s="67" t="s">
        <v>148</v>
      </c>
      <c r="B317" s="67" t="s">
        <v>539</v>
      </c>
      <c r="C317" s="67" t="s">
        <v>822</v>
      </c>
      <c r="D317" s="13" t="s">
        <v>201</v>
      </c>
      <c r="E317" s="34" t="s">
        <v>46</v>
      </c>
      <c r="F317" s="65">
        <v>642</v>
      </c>
      <c r="G317" s="89" t="s">
        <v>27</v>
      </c>
      <c r="H317" s="48">
        <v>1</v>
      </c>
      <c r="I317" s="7">
        <v>71176000000</v>
      </c>
      <c r="J317" s="89" t="s">
        <v>28</v>
      </c>
      <c r="K317" s="1">
        <v>104</v>
      </c>
      <c r="L317" s="19">
        <v>42917</v>
      </c>
      <c r="M317" s="19">
        <v>43070</v>
      </c>
      <c r="N317" s="89" t="s">
        <v>23</v>
      </c>
      <c r="O317" s="65" t="s">
        <v>18</v>
      </c>
    </row>
    <row r="318" spans="1:15" ht="39.75" customHeight="1" x14ac:dyDescent="0.25">
      <c r="A318" s="67" t="s">
        <v>149</v>
      </c>
      <c r="B318" s="67" t="s">
        <v>819</v>
      </c>
      <c r="C318" s="67" t="s">
        <v>818</v>
      </c>
      <c r="D318" s="13" t="s">
        <v>245</v>
      </c>
      <c r="E318" s="34" t="s">
        <v>46</v>
      </c>
      <c r="F318" s="65">
        <v>876</v>
      </c>
      <c r="G318" s="89" t="s">
        <v>31</v>
      </c>
      <c r="H318" s="48">
        <v>1</v>
      </c>
      <c r="I318" s="7">
        <v>71176000000</v>
      </c>
      <c r="J318" s="89" t="s">
        <v>28</v>
      </c>
      <c r="K318" s="1">
        <v>7067.6239999999998</v>
      </c>
      <c r="L318" s="19">
        <v>42767</v>
      </c>
      <c r="M318" s="19">
        <v>43070</v>
      </c>
      <c r="N318" s="89" t="s">
        <v>175</v>
      </c>
      <c r="O318" s="65" t="s">
        <v>18</v>
      </c>
    </row>
    <row r="319" spans="1:15" ht="45.75" customHeight="1" x14ac:dyDescent="0.25">
      <c r="A319" s="67" t="s">
        <v>150</v>
      </c>
      <c r="B319" s="67" t="s">
        <v>131</v>
      </c>
      <c r="C319" s="67" t="s">
        <v>125</v>
      </c>
      <c r="D319" s="26" t="s">
        <v>246</v>
      </c>
      <c r="E319" s="34" t="s">
        <v>46</v>
      </c>
      <c r="F319" s="65">
        <v>642</v>
      </c>
      <c r="G319" s="89" t="s">
        <v>27</v>
      </c>
      <c r="H319" s="48">
        <v>1</v>
      </c>
      <c r="I319" s="7">
        <v>71176000000</v>
      </c>
      <c r="J319" s="89" t="s">
        <v>28</v>
      </c>
      <c r="K319" s="1">
        <v>5723</v>
      </c>
      <c r="L319" s="19">
        <v>42795</v>
      </c>
      <c r="M319" s="19">
        <v>43070</v>
      </c>
      <c r="N319" s="89" t="s">
        <v>175</v>
      </c>
      <c r="O319" s="65" t="s">
        <v>18</v>
      </c>
    </row>
    <row r="320" spans="1:15" ht="39.75" customHeight="1" x14ac:dyDescent="0.25">
      <c r="A320" s="67" t="s">
        <v>151</v>
      </c>
      <c r="B320" s="67" t="s">
        <v>819</v>
      </c>
      <c r="C320" s="67" t="s">
        <v>818</v>
      </c>
      <c r="D320" s="26" t="s">
        <v>247</v>
      </c>
      <c r="E320" s="34" t="s">
        <v>46</v>
      </c>
      <c r="F320" s="65">
        <v>876</v>
      </c>
      <c r="G320" s="89" t="s">
        <v>31</v>
      </c>
      <c r="H320" s="48">
        <v>1</v>
      </c>
      <c r="I320" s="7">
        <v>71176000000</v>
      </c>
      <c r="J320" s="89" t="s">
        <v>28</v>
      </c>
      <c r="K320" s="1">
        <v>2472.1</v>
      </c>
      <c r="L320" s="19">
        <v>42795</v>
      </c>
      <c r="M320" s="19">
        <v>43070</v>
      </c>
      <c r="N320" s="89" t="s">
        <v>175</v>
      </c>
      <c r="O320" s="65" t="s">
        <v>18</v>
      </c>
    </row>
    <row r="321" spans="1:15" ht="39.75" customHeight="1" x14ac:dyDescent="0.25">
      <c r="A321" s="67" t="s">
        <v>152</v>
      </c>
      <c r="B321" s="67" t="s">
        <v>819</v>
      </c>
      <c r="C321" s="67" t="s">
        <v>818</v>
      </c>
      <c r="D321" s="61" t="s">
        <v>251</v>
      </c>
      <c r="E321" s="34" t="s">
        <v>46</v>
      </c>
      <c r="F321" s="65">
        <v>876</v>
      </c>
      <c r="G321" s="89" t="s">
        <v>31</v>
      </c>
      <c r="H321" s="48">
        <v>1</v>
      </c>
      <c r="I321" s="7">
        <v>71176000000</v>
      </c>
      <c r="J321" s="89" t="s">
        <v>28</v>
      </c>
      <c r="K321" s="1">
        <v>3189.43</v>
      </c>
      <c r="L321" s="19">
        <v>42795</v>
      </c>
      <c r="M321" s="19">
        <v>43070</v>
      </c>
      <c r="N321" s="89" t="s">
        <v>175</v>
      </c>
      <c r="O321" s="65" t="s">
        <v>18</v>
      </c>
    </row>
    <row r="322" spans="1:15" ht="51" customHeight="1" x14ac:dyDescent="0.25">
      <c r="A322" s="67" t="s">
        <v>153</v>
      </c>
      <c r="B322" s="67" t="s">
        <v>819</v>
      </c>
      <c r="C322" s="67" t="s">
        <v>818</v>
      </c>
      <c r="D322" s="57" t="s">
        <v>252</v>
      </c>
      <c r="E322" s="34" t="s">
        <v>46</v>
      </c>
      <c r="F322" s="65">
        <v>876</v>
      </c>
      <c r="G322" s="89" t="s">
        <v>31</v>
      </c>
      <c r="H322" s="48">
        <v>1</v>
      </c>
      <c r="I322" s="7">
        <v>71176000000</v>
      </c>
      <c r="J322" s="89" t="s">
        <v>28</v>
      </c>
      <c r="K322" s="1">
        <v>10017.61</v>
      </c>
      <c r="L322" s="19">
        <v>42795</v>
      </c>
      <c r="M322" s="19">
        <v>43070</v>
      </c>
      <c r="N322" s="89" t="s">
        <v>175</v>
      </c>
      <c r="O322" s="65" t="s">
        <v>18</v>
      </c>
    </row>
    <row r="323" spans="1:15" ht="39.75" customHeight="1" x14ac:dyDescent="0.25">
      <c r="A323" s="67" t="s">
        <v>154</v>
      </c>
      <c r="B323" s="67" t="s">
        <v>126</v>
      </c>
      <c r="C323" s="67" t="s">
        <v>711</v>
      </c>
      <c r="D323" s="13" t="s">
        <v>141</v>
      </c>
      <c r="E323" s="34" t="s">
        <v>46</v>
      </c>
      <c r="F323" s="65">
        <v>876</v>
      </c>
      <c r="G323" s="89" t="s">
        <v>31</v>
      </c>
      <c r="H323" s="48" t="s">
        <v>26</v>
      </c>
      <c r="I323" s="7">
        <v>71176000000</v>
      </c>
      <c r="J323" s="89" t="s">
        <v>28</v>
      </c>
      <c r="K323" s="3">
        <v>1869.12</v>
      </c>
      <c r="L323" s="19">
        <v>42795</v>
      </c>
      <c r="M323" s="19">
        <v>43070</v>
      </c>
      <c r="N323" s="89" t="s">
        <v>175</v>
      </c>
      <c r="O323" s="65" t="s">
        <v>18</v>
      </c>
    </row>
    <row r="324" spans="1:15" ht="39.75" customHeight="1" x14ac:dyDescent="0.25">
      <c r="A324" s="67" t="s">
        <v>155</v>
      </c>
      <c r="B324" s="67" t="s">
        <v>131</v>
      </c>
      <c r="C324" s="67" t="s">
        <v>125</v>
      </c>
      <c r="D324" s="26" t="s">
        <v>256</v>
      </c>
      <c r="E324" s="34" t="s">
        <v>46</v>
      </c>
      <c r="F324" s="65">
        <v>876</v>
      </c>
      <c r="G324" s="89" t="s">
        <v>31</v>
      </c>
      <c r="H324" s="48" t="s">
        <v>26</v>
      </c>
      <c r="I324" s="7">
        <v>71176000000</v>
      </c>
      <c r="J324" s="89" t="s">
        <v>28</v>
      </c>
      <c r="K324" s="3">
        <v>429.52</v>
      </c>
      <c r="L324" s="19">
        <v>42917</v>
      </c>
      <c r="M324" s="19">
        <v>43070</v>
      </c>
      <c r="N324" s="89" t="s">
        <v>23</v>
      </c>
      <c r="O324" s="65" t="s">
        <v>18</v>
      </c>
    </row>
    <row r="325" spans="1:15" ht="39.75" customHeight="1" x14ac:dyDescent="0.25">
      <c r="A325" s="67" t="s">
        <v>156</v>
      </c>
      <c r="B325" s="67" t="s">
        <v>138</v>
      </c>
      <c r="C325" s="67" t="s">
        <v>795</v>
      </c>
      <c r="D325" s="13" t="s">
        <v>281</v>
      </c>
      <c r="E325" s="34" t="s">
        <v>46</v>
      </c>
      <c r="F325" s="65">
        <v>642</v>
      </c>
      <c r="G325" s="89" t="s">
        <v>27</v>
      </c>
      <c r="H325" s="48">
        <v>3</v>
      </c>
      <c r="I325" s="7">
        <v>71176000000</v>
      </c>
      <c r="J325" s="89" t="s">
        <v>28</v>
      </c>
      <c r="K325" s="3">
        <v>888.54</v>
      </c>
      <c r="L325" s="19">
        <v>42917</v>
      </c>
      <c r="M325" s="19">
        <v>43070</v>
      </c>
      <c r="N325" s="89" t="s">
        <v>23</v>
      </c>
      <c r="O325" s="65" t="s">
        <v>18</v>
      </c>
    </row>
    <row r="326" spans="1:15" ht="39.75" customHeight="1" x14ac:dyDescent="0.25">
      <c r="A326" s="67" t="s">
        <v>157</v>
      </c>
      <c r="B326" s="67" t="s">
        <v>138</v>
      </c>
      <c r="C326" s="67" t="s">
        <v>836</v>
      </c>
      <c r="D326" s="26" t="s">
        <v>259</v>
      </c>
      <c r="E326" s="34" t="s">
        <v>46</v>
      </c>
      <c r="F326" s="65">
        <v>642</v>
      </c>
      <c r="G326" s="89" t="s">
        <v>27</v>
      </c>
      <c r="H326" s="48">
        <v>1</v>
      </c>
      <c r="I326" s="7">
        <v>71176000000</v>
      </c>
      <c r="J326" s="89" t="s">
        <v>28</v>
      </c>
      <c r="K326" s="3">
        <v>1478.54</v>
      </c>
      <c r="L326" s="19">
        <v>42826</v>
      </c>
      <c r="M326" s="19">
        <v>43070</v>
      </c>
      <c r="N326" s="33" t="s">
        <v>449</v>
      </c>
      <c r="O326" s="65" t="s">
        <v>32</v>
      </c>
    </row>
    <row r="327" spans="1:15" ht="39.75" customHeight="1" x14ac:dyDescent="0.25">
      <c r="A327" s="67" t="s">
        <v>158</v>
      </c>
      <c r="B327" s="67" t="s">
        <v>126</v>
      </c>
      <c r="C327" s="67" t="s">
        <v>711</v>
      </c>
      <c r="D327" s="13" t="s">
        <v>292</v>
      </c>
      <c r="E327" s="34" t="s">
        <v>46</v>
      </c>
      <c r="F327" s="65">
        <v>642</v>
      </c>
      <c r="G327" s="89" t="s">
        <v>27</v>
      </c>
      <c r="H327" s="48">
        <v>50</v>
      </c>
      <c r="I327" s="7">
        <v>71176000000</v>
      </c>
      <c r="J327" s="89" t="s">
        <v>28</v>
      </c>
      <c r="K327" s="3">
        <v>2265.6</v>
      </c>
      <c r="L327" s="19">
        <v>42979</v>
      </c>
      <c r="M327" s="19">
        <v>43344</v>
      </c>
      <c r="N327" s="33" t="s">
        <v>237</v>
      </c>
      <c r="O327" s="65" t="s">
        <v>18</v>
      </c>
    </row>
    <row r="328" spans="1:15" ht="39.75" customHeight="1" x14ac:dyDescent="0.25">
      <c r="A328" s="67" t="s">
        <v>159</v>
      </c>
      <c r="B328" s="65" t="s">
        <v>732</v>
      </c>
      <c r="C328" s="65" t="s">
        <v>111</v>
      </c>
      <c r="D328" s="13" t="s">
        <v>500</v>
      </c>
      <c r="E328" s="34" t="s">
        <v>46</v>
      </c>
      <c r="F328" s="65">
        <v>642</v>
      </c>
      <c r="G328" s="89" t="s">
        <v>27</v>
      </c>
      <c r="H328" s="48" t="s">
        <v>26</v>
      </c>
      <c r="I328" s="7">
        <v>71176000000</v>
      </c>
      <c r="J328" s="89" t="s">
        <v>28</v>
      </c>
      <c r="K328" s="1">
        <f>(300+39.69)*1.18</f>
        <v>400.83419999999995</v>
      </c>
      <c r="L328" s="19">
        <v>42917</v>
      </c>
      <c r="M328" s="19">
        <v>42979</v>
      </c>
      <c r="N328" s="89" t="s">
        <v>23</v>
      </c>
      <c r="O328" s="65" t="s">
        <v>18</v>
      </c>
    </row>
    <row r="329" spans="1:15" ht="39.75" customHeight="1" x14ac:dyDescent="0.25">
      <c r="A329" s="67" t="s">
        <v>879</v>
      </c>
      <c r="B329" s="67" t="s">
        <v>122</v>
      </c>
      <c r="C329" s="67" t="s">
        <v>823</v>
      </c>
      <c r="D329" s="13" t="s">
        <v>128</v>
      </c>
      <c r="E329" s="34" t="s">
        <v>46</v>
      </c>
      <c r="F329" s="65">
        <v>642</v>
      </c>
      <c r="G329" s="89" t="s">
        <v>27</v>
      </c>
      <c r="H329" s="48">
        <v>6</v>
      </c>
      <c r="I329" s="7">
        <v>71176000000</v>
      </c>
      <c r="J329" s="89" t="s">
        <v>28</v>
      </c>
      <c r="K329" s="3">
        <v>354</v>
      </c>
      <c r="L329" s="19">
        <v>42917</v>
      </c>
      <c r="M329" s="19">
        <v>43070</v>
      </c>
      <c r="N329" s="89" t="s">
        <v>23</v>
      </c>
      <c r="O329" s="65" t="s">
        <v>18</v>
      </c>
    </row>
    <row r="330" spans="1:15" ht="39.75" customHeight="1" x14ac:dyDescent="0.25">
      <c r="A330" s="67" t="s">
        <v>160</v>
      </c>
      <c r="B330" s="67" t="s">
        <v>539</v>
      </c>
      <c r="C330" s="67" t="s">
        <v>726</v>
      </c>
      <c r="D330" s="13" t="s">
        <v>130</v>
      </c>
      <c r="E330" s="34" t="s">
        <v>46</v>
      </c>
      <c r="F330" s="65">
        <v>642</v>
      </c>
      <c r="G330" s="89" t="s">
        <v>27</v>
      </c>
      <c r="H330" s="48">
        <v>4</v>
      </c>
      <c r="I330" s="7">
        <v>71176000000</v>
      </c>
      <c r="J330" s="89" t="s">
        <v>28</v>
      </c>
      <c r="K330" s="3">
        <v>252.52</v>
      </c>
      <c r="L330" s="19">
        <v>42917</v>
      </c>
      <c r="M330" s="19">
        <v>43070</v>
      </c>
      <c r="N330" s="89" t="s">
        <v>23</v>
      </c>
      <c r="O330" s="65" t="s">
        <v>18</v>
      </c>
    </row>
    <row r="331" spans="1:15" ht="39.75" customHeight="1" x14ac:dyDescent="0.25">
      <c r="A331" s="67" t="s">
        <v>161</v>
      </c>
      <c r="B331" s="67" t="s">
        <v>810</v>
      </c>
      <c r="C331" s="67" t="s">
        <v>114</v>
      </c>
      <c r="D331" s="31" t="s">
        <v>305</v>
      </c>
      <c r="E331" s="34" t="s">
        <v>46</v>
      </c>
      <c r="F331" s="65">
        <v>642</v>
      </c>
      <c r="G331" s="89" t="s">
        <v>27</v>
      </c>
      <c r="H331" s="48" t="s">
        <v>26</v>
      </c>
      <c r="I331" s="7">
        <v>71176000000</v>
      </c>
      <c r="J331" s="89" t="s">
        <v>28</v>
      </c>
      <c r="K331" s="1">
        <v>921.5</v>
      </c>
      <c r="L331" s="19">
        <v>42917</v>
      </c>
      <c r="M331" s="19">
        <v>43070</v>
      </c>
      <c r="N331" s="89" t="s">
        <v>23</v>
      </c>
      <c r="O331" s="65" t="s">
        <v>18</v>
      </c>
    </row>
    <row r="332" spans="1:15" ht="39.75" customHeight="1" x14ac:dyDescent="0.25">
      <c r="A332" s="67" t="s">
        <v>162</v>
      </c>
      <c r="B332" s="66" t="s">
        <v>530</v>
      </c>
      <c r="C332" s="66" t="s">
        <v>531</v>
      </c>
      <c r="D332" s="31" t="s">
        <v>372</v>
      </c>
      <c r="E332" s="34" t="s">
        <v>46</v>
      </c>
      <c r="F332" s="65">
        <v>113</v>
      </c>
      <c r="G332" s="89" t="s">
        <v>35</v>
      </c>
      <c r="H332" s="48" t="s">
        <v>26</v>
      </c>
      <c r="I332" s="7">
        <v>71176000000</v>
      </c>
      <c r="J332" s="89" t="s">
        <v>28</v>
      </c>
      <c r="K332" s="1">
        <v>118</v>
      </c>
      <c r="L332" s="19">
        <v>42917</v>
      </c>
      <c r="M332" s="19">
        <v>43070</v>
      </c>
      <c r="N332" s="89" t="s">
        <v>23</v>
      </c>
      <c r="O332" s="65" t="s">
        <v>18</v>
      </c>
    </row>
    <row r="333" spans="1:15" ht="39.75" customHeight="1" x14ac:dyDescent="0.25">
      <c r="A333" s="67" t="s">
        <v>163</v>
      </c>
      <c r="B333" s="65" t="s">
        <v>122</v>
      </c>
      <c r="C333" s="65" t="s">
        <v>532</v>
      </c>
      <c r="D333" s="13" t="s">
        <v>502</v>
      </c>
      <c r="E333" s="34" t="s">
        <v>46</v>
      </c>
      <c r="F333" s="65">
        <v>876</v>
      </c>
      <c r="G333" s="89" t="s">
        <v>31</v>
      </c>
      <c r="H333" s="48" t="s">
        <v>26</v>
      </c>
      <c r="I333" s="7">
        <v>71176000000</v>
      </c>
      <c r="J333" s="89" t="s">
        <v>28</v>
      </c>
      <c r="K333" s="1">
        <f>170.61*1.18</f>
        <v>201.31980000000001</v>
      </c>
      <c r="L333" s="19">
        <v>42917</v>
      </c>
      <c r="M333" s="19">
        <v>43070</v>
      </c>
      <c r="N333" s="89" t="s">
        <v>23</v>
      </c>
      <c r="O333" s="65" t="s">
        <v>18</v>
      </c>
    </row>
    <row r="334" spans="1:15" ht="39.75" customHeight="1" x14ac:dyDescent="0.25">
      <c r="A334" s="67" t="s">
        <v>164</v>
      </c>
      <c r="B334" s="67" t="s">
        <v>541</v>
      </c>
      <c r="C334" s="65" t="s">
        <v>544</v>
      </c>
      <c r="D334" s="13" t="s">
        <v>374</v>
      </c>
      <c r="E334" s="34" t="s">
        <v>46</v>
      </c>
      <c r="F334" s="65">
        <v>642</v>
      </c>
      <c r="G334" s="89" t="s">
        <v>27</v>
      </c>
      <c r="H334" s="48" t="s">
        <v>26</v>
      </c>
      <c r="I334" s="7">
        <v>71176000000</v>
      </c>
      <c r="J334" s="89" t="s">
        <v>28</v>
      </c>
      <c r="K334" s="3">
        <v>700</v>
      </c>
      <c r="L334" s="19">
        <v>42917</v>
      </c>
      <c r="M334" s="19">
        <v>42979</v>
      </c>
      <c r="N334" s="89" t="s">
        <v>23</v>
      </c>
      <c r="O334" s="65" t="s">
        <v>18</v>
      </c>
    </row>
    <row r="335" spans="1:15" ht="39.75" customHeight="1" x14ac:dyDescent="0.25">
      <c r="A335" s="67" t="s">
        <v>165</v>
      </c>
      <c r="B335" s="67" t="s">
        <v>541</v>
      </c>
      <c r="C335" s="65" t="s">
        <v>544</v>
      </c>
      <c r="D335" s="13" t="s">
        <v>375</v>
      </c>
      <c r="E335" s="34" t="s">
        <v>46</v>
      </c>
      <c r="F335" s="65">
        <v>642</v>
      </c>
      <c r="G335" s="89" t="s">
        <v>27</v>
      </c>
      <c r="H335" s="48" t="s">
        <v>26</v>
      </c>
      <c r="I335" s="7">
        <v>71176000000</v>
      </c>
      <c r="J335" s="89" t="s">
        <v>28</v>
      </c>
      <c r="K335" s="3">
        <v>900</v>
      </c>
      <c r="L335" s="19">
        <v>42917</v>
      </c>
      <c r="M335" s="19">
        <v>42979</v>
      </c>
      <c r="N335" s="89" t="s">
        <v>23</v>
      </c>
      <c r="O335" s="65" t="s">
        <v>18</v>
      </c>
    </row>
    <row r="336" spans="1:15" ht="39.75" customHeight="1" x14ac:dyDescent="0.25">
      <c r="A336" s="67" t="s">
        <v>166</v>
      </c>
      <c r="B336" s="67" t="s">
        <v>824</v>
      </c>
      <c r="C336" s="67" t="s">
        <v>825</v>
      </c>
      <c r="D336" s="13" t="s">
        <v>376</v>
      </c>
      <c r="E336" s="34" t="s">
        <v>46</v>
      </c>
      <c r="F336" s="65">
        <v>642</v>
      </c>
      <c r="G336" s="89" t="s">
        <v>27</v>
      </c>
      <c r="H336" s="48" t="s">
        <v>26</v>
      </c>
      <c r="I336" s="7">
        <v>71176000000</v>
      </c>
      <c r="J336" s="89" t="s">
        <v>28</v>
      </c>
      <c r="K336" s="3">
        <v>900</v>
      </c>
      <c r="L336" s="19">
        <v>42917</v>
      </c>
      <c r="M336" s="19">
        <v>42979</v>
      </c>
      <c r="N336" s="89" t="s">
        <v>23</v>
      </c>
      <c r="O336" s="65" t="s">
        <v>18</v>
      </c>
    </row>
    <row r="337" spans="1:15" ht="39.75" customHeight="1" x14ac:dyDescent="0.25">
      <c r="A337" s="67" t="s">
        <v>167</v>
      </c>
      <c r="B337" s="67" t="s">
        <v>824</v>
      </c>
      <c r="C337" s="67" t="s">
        <v>825</v>
      </c>
      <c r="D337" s="13" t="s">
        <v>377</v>
      </c>
      <c r="E337" s="34" t="s">
        <v>46</v>
      </c>
      <c r="F337" s="65">
        <v>642</v>
      </c>
      <c r="G337" s="89" t="s">
        <v>27</v>
      </c>
      <c r="H337" s="48" t="s">
        <v>26</v>
      </c>
      <c r="I337" s="7">
        <v>71176000000</v>
      </c>
      <c r="J337" s="89" t="s">
        <v>28</v>
      </c>
      <c r="K337" s="3">
        <v>600</v>
      </c>
      <c r="L337" s="19">
        <v>42917</v>
      </c>
      <c r="M337" s="19">
        <v>42979</v>
      </c>
      <c r="N337" s="89" t="s">
        <v>23</v>
      </c>
      <c r="O337" s="65" t="s">
        <v>18</v>
      </c>
    </row>
    <row r="338" spans="1:15" ht="39.75" customHeight="1" x14ac:dyDescent="0.25">
      <c r="A338" s="67" t="s">
        <v>168</v>
      </c>
      <c r="B338" s="67" t="s">
        <v>541</v>
      </c>
      <c r="C338" s="65" t="s">
        <v>544</v>
      </c>
      <c r="D338" s="13" t="s">
        <v>378</v>
      </c>
      <c r="E338" s="34" t="s">
        <v>46</v>
      </c>
      <c r="F338" s="65">
        <v>642</v>
      </c>
      <c r="G338" s="89" t="s">
        <v>27</v>
      </c>
      <c r="H338" s="48" t="s">
        <v>26</v>
      </c>
      <c r="I338" s="7">
        <v>71176000000</v>
      </c>
      <c r="J338" s="89" t="s">
        <v>28</v>
      </c>
      <c r="K338" s="3">
        <v>750</v>
      </c>
      <c r="L338" s="19">
        <v>42917</v>
      </c>
      <c r="M338" s="19">
        <v>42979</v>
      </c>
      <c r="N338" s="89" t="s">
        <v>23</v>
      </c>
      <c r="O338" s="65" t="s">
        <v>18</v>
      </c>
    </row>
    <row r="339" spans="1:15" ht="39.75" customHeight="1" x14ac:dyDescent="0.25">
      <c r="A339" s="67" t="s">
        <v>169</v>
      </c>
      <c r="B339" s="67" t="s">
        <v>541</v>
      </c>
      <c r="C339" s="65" t="s">
        <v>544</v>
      </c>
      <c r="D339" s="13" t="s">
        <v>379</v>
      </c>
      <c r="E339" s="34" t="s">
        <v>46</v>
      </c>
      <c r="F339" s="65">
        <v>642</v>
      </c>
      <c r="G339" s="89" t="s">
        <v>27</v>
      </c>
      <c r="H339" s="48" t="s">
        <v>26</v>
      </c>
      <c r="I339" s="7">
        <v>71176000000</v>
      </c>
      <c r="J339" s="89" t="s">
        <v>28</v>
      </c>
      <c r="K339" s="3">
        <v>450</v>
      </c>
      <c r="L339" s="19">
        <v>42917</v>
      </c>
      <c r="M339" s="19">
        <v>42979</v>
      </c>
      <c r="N339" s="89" t="s">
        <v>23</v>
      </c>
      <c r="O339" s="65" t="s">
        <v>18</v>
      </c>
    </row>
    <row r="340" spans="1:15" ht="39.75" customHeight="1" x14ac:dyDescent="0.25">
      <c r="A340" s="67" t="s">
        <v>170</v>
      </c>
      <c r="B340" s="67" t="s">
        <v>138</v>
      </c>
      <c r="C340" s="67" t="s">
        <v>544</v>
      </c>
      <c r="D340" s="13" t="s">
        <v>380</v>
      </c>
      <c r="E340" s="34" t="s">
        <v>46</v>
      </c>
      <c r="F340" s="65">
        <v>642</v>
      </c>
      <c r="G340" s="89" t="s">
        <v>27</v>
      </c>
      <c r="H340" s="48" t="s">
        <v>26</v>
      </c>
      <c r="I340" s="7">
        <v>71176000000</v>
      </c>
      <c r="J340" s="89" t="s">
        <v>28</v>
      </c>
      <c r="K340" s="3">
        <v>100</v>
      </c>
      <c r="L340" s="19">
        <v>42917</v>
      </c>
      <c r="M340" s="19">
        <v>42979</v>
      </c>
      <c r="N340" s="89" t="s">
        <v>23</v>
      </c>
      <c r="O340" s="65" t="s">
        <v>18</v>
      </c>
    </row>
    <row r="341" spans="1:15" ht="39.75" customHeight="1" x14ac:dyDescent="0.25">
      <c r="A341" s="67" t="s">
        <v>171</v>
      </c>
      <c r="B341" s="65" t="s">
        <v>541</v>
      </c>
      <c r="C341" s="67" t="s">
        <v>544</v>
      </c>
      <c r="D341" s="13" t="s">
        <v>381</v>
      </c>
      <c r="E341" s="34" t="s">
        <v>46</v>
      </c>
      <c r="F341" s="65">
        <v>642</v>
      </c>
      <c r="G341" s="89" t="s">
        <v>27</v>
      </c>
      <c r="H341" s="48" t="s">
        <v>26</v>
      </c>
      <c r="I341" s="7">
        <v>71176000000</v>
      </c>
      <c r="J341" s="89" t="s">
        <v>28</v>
      </c>
      <c r="K341" s="3">
        <v>1050</v>
      </c>
      <c r="L341" s="19">
        <v>42856</v>
      </c>
      <c r="M341" s="19">
        <v>42979</v>
      </c>
      <c r="N341" s="89" t="s">
        <v>449</v>
      </c>
      <c r="O341" s="65" t="s">
        <v>18</v>
      </c>
    </row>
    <row r="342" spans="1:15" ht="39.75" customHeight="1" x14ac:dyDescent="0.25">
      <c r="A342" s="67" t="s">
        <v>172</v>
      </c>
      <c r="B342" s="67" t="s">
        <v>768</v>
      </c>
      <c r="C342" s="67" t="s">
        <v>887</v>
      </c>
      <c r="D342" s="31" t="s">
        <v>942</v>
      </c>
      <c r="E342" s="34" t="s">
        <v>46</v>
      </c>
      <c r="F342" s="65">
        <v>642</v>
      </c>
      <c r="G342" s="93" t="s">
        <v>27</v>
      </c>
      <c r="H342" s="48">
        <v>1</v>
      </c>
      <c r="I342" s="7">
        <v>71176000000</v>
      </c>
      <c r="J342" s="93" t="s">
        <v>28</v>
      </c>
      <c r="K342" s="1">
        <v>292</v>
      </c>
      <c r="L342" s="19">
        <v>42917</v>
      </c>
      <c r="M342" s="19">
        <v>43070</v>
      </c>
      <c r="N342" s="89" t="s">
        <v>23</v>
      </c>
      <c r="O342" s="65" t="s">
        <v>18</v>
      </c>
    </row>
    <row r="343" spans="1:15" ht="39.75" customHeight="1" x14ac:dyDescent="0.25">
      <c r="A343" s="67" t="s">
        <v>173</v>
      </c>
      <c r="B343" s="67" t="s">
        <v>770</v>
      </c>
      <c r="C343" s="67" t="s">
        <v>769</v>
      </c>
      <c r="D343" s="13" t="s">
        <v>301</v>
      </c>
      <c r="E343" s="34" t="s">
        <v>46</v>
      </c>
      <c r="F343" s="65">
        <v>642</v>
      </c>
      <c r="G343" s="89" t="s">
        <v>27</v>
      </c>
      <c r="H343" s="48" t="s">
        <v>26</v>
      </c>
      <c r="I343" s="7">
        <v>71176000000</v>
      </c>
      <c r="J343" s="89" t="s">
        <v>28</v>
      </c>
      <c r="K343" s="3">
        <f>70.8+224.2</f>
        <v>295</v>
      </c>
      <c r="L343" s="19">
        <v>42917</v>
      </c>
      <c r="M343" s="19">
        <v>42979</v>
      </c>
      <c r="N343" s="89" t="s">
        <v>23</v>
      </c>
      <c r="O343" s="65" t="s">
        <v>18</v>
      </c>
    </row>
    <row r="344" spans="1:15" ht="39.75" customHeight="1" x14ac:dyDescent="0.25">
      <c r="A344" s="67" t="s">
        <v>174</v>
      </c>
      <c r="B344" s="67" t="s">
        <v>774</v>
      </c>
      <c r="C344" s="67" t="s">
        <v>773</v>
      </c>
      <c r="D344" s="13" t="s">
        <v>366</v>
      </c>
      <c r="E344" s="34" t="s">
        <v>46</v>
      </c>
      <c r="F344" s="65">
        <v>642</v>
      </c>
      <c r="G344" s="89" t="s">
        <v>27</v>
      </c>
      <c r="H344" s="48" t="s">
        <v>26</v>
      </c>
      <c r="I344" s="7">
        <v>71176000000</v>
      </c>
      <c r="J344" s="89" t="s">
        <v>28</v>
      </c>
      <c r="K344" s="1">
        <v>1062</v>
      </c>
      <c r="L344" s="19">
        <v>42917</v>
      </c>
      <c r="M344" s="19">
        <v>42979</v>
      </c>
      <c r="N344" s="89" t="s">
        <v>23</v>
      </c>
      <c r="O344" s="65" t="s">
        <v>18</v>
      </c>
    </row>
    <row r="345" spans="1:15" ht="39.75" customHeight="1" x14ac:dyDescent="0.25">
      <c r="A345" s="67" t="s">
        <v>349</v>
      </c>
      <c r="B345" s="67" t="s">
        <v>138</v>
      </c>
      <c r="C345" s="67" t="s">
        <v>544</v>
      </c>
      <c r="D345" s="13" t="s">
        <v>215</v>
      </c>
      <c r="E345" s="34" t="s">
        <v>46</v>
      </c>
      <c r="F345" s="65">
        <v>642</v>
      </c>
      <c r="G345" s="89" t="s">
        <v>27</v>
      </c>
      <c r="H345" s="48" t="s">
        <v>26</v>
      </c>
      <c r="I345" s="7">
        <v>71176000000</v>
      </c>
      <c r="J345" s="89" t="s">
        <v>28</v>
      </c>
      <c r="K345" s="1">
        <v>649</v>
      </c>
      <c r="L345" s="19">
        <v>42917</v>
      </c>
      <c r="M345" s="19">
        <v>42979</v>
      </c>
      <c r="N345" s="89" t="s">
        <v>23</v>
      </c>
      <c r="O345" s="65" t="s">
        <v>18</v>
      </c>
    </row>
    <row r="346" spans="1:15" ht="39.75" customHeight="1" x14ac:dyDescent="0.25">
      <c r="A346" s="67" t="s">
        <v>350</v>
      </c>
      <c r="B346" s="67" t="s">
        <v>138</v>
      </c>
      <c r="C346" s="67" t="s">
        <v>900</v>
      </c>
      <c r="D346" s="13" t="s">
        <v>367</v>
      </c>
      <c r="E346" s="34" t="s">
        <v>46</v>
      </c>
      <c r="F346" s="65">
        <v>642</v>
      </c>
      <c r="G346" s="89" t="s">
        <v>27</v>
      </c>
      <c r="H346" s="48" t="s">
        <v>26</v>
      </c>
      <c r="I346" s="7">
        <v>71176000000</v>
      </c>
      <c r="J346" s="89" t="s">
        <v>28</v>
      </c>
      <c r="K346" s="1">
        <v>354</v>
      </c>
      <c r="L346" s="19">
        <v>42917</v>
      </c>
      <c r="M346" s="19">
        <v>42979</v>
      </c>
      <c r="N346" s="89" t="s">
        <v>23</v>
      </c>
      <c r="O346" s="65" t="s">
        <v>18</v>
      </c>
    </row>
    <row r="347" spans="1:15" ht="39.75" customHeight="1" x14ac:dyDescent="0.25">
      <c r="A347" s="67" t="s">
        <v>351</v>
      </c>
      <c r="B347" s="67" t="s">
        <v>138</v>
      </c>
      <c r="C347" s="67" t="s">
        <v>544</v>
      </c>
      <c r="D347" s="13" t="s">
        <v>284</v>
      </c>
      <c r="E347" s="34" t="s">
        <v>46</v>
      </c>
      <c r="F347" s="65">
        <v>642</v>
      </c>
      <c r="G347" s="89" t="s">
        <v>27</v>
      </c>
      <c r="H347" s="48" t="s">
        <v>26</v>
      </c>
      <c r="I347" s="7">
        <v>71176000000</v>
      </c>
      <c r="J347" s="89" t="s">
        <v>28</v>
      </c>
      <c r="K347" s="1">
        <v>613.6</v>
      </c>
      <c r="L347" s="19">
        <v>42917</v>
      </c>
      <c r="M347" s="19">
        <v>42979</v>
      </c>
      <c r="N347" s="89" t="s">
        <v>23</v>
      </c>
      <c r="O347" s="65" t="s">
        <v>18</v>
      </c>
    </row>
    <row r="348" spans="1:15" ht="39.75" customHeight="1" x14ac:dyDescent="0.25">
      <c r="A348" s="67" t="s">
        <v>386</v>
      </c>
      <c r="B348" s="67" t="s">
        <v>780</v>
      </c>
      <c r="C348" s="67" t="s">
        <v>779</v>
      </c>
      <c r="D348" s="13" t="s">
        <v>243</v>
      </c>
      <c r="E348" s="34" t="s">
        <v>46</v>
      </c>
      <c r="F348" s="65">
        <v>168</v>
      </c>
      <c r="G348" s="89" t="s">
        <v>30</v>
      </c>
      <c r="H348" s="48">
        <v>550</v>
      </c>
      <c r="I348" s="7">
        <v>71176000000</v>
      </c>
      <c r="J348" s="89" t="s">
        <v>28</v>
      </c>
      <c r="K348" s="1">
        <v>23833</v>
      </c>
      <c r="L348" s="19">
        <v>42917</v>
      </c>
      <c r="M348" s="19">
        <v>42979</v>
      </c>
      <c r="N348" s="89" t="s">
        <v>23</v>
      </c>
      <c r="O348" s="65" t="s">
        <v>18</v>
      </c>
    </row>
    <row r="349" spans="1:15" ht="39.75" customHeight="1" x14ac:dyDescent="0.25">
      <c r="A349" s="67" t="s">
        <v>387</v>
      </c>
      <c r="B349" s="67" t="s">
        <v>780</v>
      </c>
      <c r="C349" s="67" t="s">
        <v>781</v>
      </c>
      <c r="D349" s="13" t="s">
        <v>181</v>
      </c>
      <c r="E349" s="34" t="s">
        <v>46</v>
      </c>
      <c r="F349" s="65">
        <v>876</v>
      </c>
      <c r="G349" s="89" t="s">
        <v>31</v>
      </c>
      <c r="H349" s="48" t="s">
        <v>26</v>
      </c>
      <c r="I349" s="7">
        <v>71176000000</v>
      </c>
      <c r="J349" s="89" t="s">
        <v>28</v>
      </c>
      <c r="K349" s="1">
        <v>990</v>
      </c>
      <c r="L349" s="19">
        <v>42917</v>
      </c>
      <c r="M349" s="19">
        <v>42979</v>
      </c>
      <c r="N349" s="89" t="s">
        <v>23</v>
      </c>
      <c r="O349" s="65" t="s">
        <v>18</v>
      </c>
    </row>
    <row r="350" spans="1:15" ht="39.75" customHeight="1" x14ac:dyDescent="0.25">
      <c r="A350" s="67" t="s">
        <v>388</v>
      </c>
      <c r="B350" s="67" t="s">
        <v>538</v>
      </c>
      <c r="C350" s="67" t="s">
        <v>776</v>
      </c>
      <c r="D350" s="13" t="s">
        <v>285</v>
      </c>
      <c r="E350" s="34" t="s">
        <v>46</v>
      </c>
      <c r="F350" s="65">
        <v>876</v>
      </c>
      <c r="G350" s="89" t="s">
        <v>27</v>
      </c>
      <c r="H350" s="48" t="s">
        <v>26</v>
      </c>
      <c r="I350" s="7">
        <v>71176000000</v>
      </c>
      <c r="J350" s="89" t="s">
        <v>28</v>
      </c>
      <c r="K350" s="1">
        <f>46.032</f>
        <v>46.031999999999996</v>
      </c>
      <c r="L350" s="19">
        <v>42917</v>
      </c>
      <c r="M350" s="19">
        <v>42979</v>
      </c>
      <c r="N350" s="89" t="s">
        <v>23</v>
      </c>
      <c r="O350" s="65" t="s">
        <v>18</v>
      </c>
    </row>
    <row r="351" spans="1:15" ht="39.75" customHeight="1" x14ac:dyDescent="0.25">
      <c r="A351" s="67" t="s">
        <v>389</v>
      </c>
      <c r="B351" s="67" t="s">
        <v>538</v>
      </c>
      <c r="C351" s="67" t="s">
        <v>777</v>
      </c>
      <c r="D351" s="13" t="s">
        <v>286</v>
      </c>
      <c r="E351" s="34" t="s">
        <v>46</v>
      </c>
      <c r="F351" s="65">
        <v>642</v>
      </c>
      <c r="G351" s="89" t="s">
        <v>27</v>
      </c>
      <c r="H351" s="48" t="s">
        <v>26</v>
      </c>
      <c r="I351" s="7">
        <v>71176000000</v>
      </c>
      <c r="J351" s="89" t="s">
        <v>28</v>
      </c>
      <c r="K351" s="1">
        <v>381.32</v>
      </c>
      <c r="L351" s="19">
        <v>42917</v>
      </c>
      <c r="M351" s="19">
        <v>42979</v>
      </c>
      <c r="N351" s="89" t="s">
        <v>23</v>
      </c>
      <c r="O351" s="65" t="s">
        <v>18</v>
      </c>
    </row>
    <row r="352" spans="1:15" ht="39.75" customHeight="1" x14ac:dyDescent="0.25">
      <c r="A352" s="67" t="s">
        <v>390</v>
      </c>
      <c r="B352" s="67" t="s">
        <v>138</v>
      </c>
      <c r="C352" s="67" t="s">
        <v>778</v>
      </c>
      <c r="D352" s="13" t="s">
        <v>178</v>
      </c>
      <c r="E352" s="34" t="s">
        <v>46</v>
      </c>
      <c r="F352" s="65">
        <v>642</v>
      </c>
      <c r="G352" s="89" t="s">
        <v>27</v>
      </c>
      <c r="H352" s="48" t="s">
        <v>26</v>
      </c>
      <c r="I352" s="7">
        <v>71176000000</v>
      </c>
      <c r="J352" s="89" t="s">
        <v>28</v>
      </c>
      <c r="K352" s="1">
        <f>50</f>
        <v>50</v>
      </c>
      <c r="L352" s="19">
        <v>42917</v>
      </c>
      <c r="M352" s="19">
        <v>42979</v>
      </c>
      <c r="N352" s="89" t="s">
        <v>23</v>
      </c>
      <c r="O352" s="65" t="s">
        <v>18</v>
      </c>
    </row>
    <row r="353" spans="1:15" ht="39.75" customHeight="1" x14ac:dyDescent="0.25">
      <c r="A353" s="67" t="s">
        <v>391</v>
      </c>
      <c r="B353" s="67" t="s">
        <v>761</v>
      </c>
      <c r="C353" s="83" t="s">
        <v>901</v>
      </c>
      <c r="D353" s="13" t="s">
        <v>510</v>
      </c>
      <c r="E353" s="34" t="s">
        <v>46</v>
      </c>
      <c r="F353" s="65">
        <v>642</v>
      </c>
      <c r="G353" s="89" t="s">
        <v>27</v>
      </c>
      <c r="H353" s="48" t="s">
        <v>26</v>
      </c>
      <c r="I353" s="7">
        <v>71176000000</v>
      </c>
      <c r="J353" s="89" t="s">
        <v>28</v>
      </c>
      <c r="K353" s="1">
        <f>251.25*1.18</f>
        <v>296.47499999999997</v>
      </c>
      <c r="L353" s="19">
        <v>42917</v>
      </c>
      <c r="M353" s="19">
        <v>42979</v>
      </c>
      <c r="N353" s="89" t="s">
        <v>23</v>
      </c>
      <c r="O353" s="65" t="s">
        <v>18</v>
      </c>
    </row>
    <row r="354" spans="1:15" ht="39.75" customHeight="1" x14ac:dyDescent="0.25">
      <c r="A354" s="67" t="s">
        <v>392</v>
      </c>
      <c r="B354" s="67" t="s">
        <v>782</v>
      </c>
      <c r="C354" s="67" t="s">
        <v>783</v>
      </c>
      <c r="D354" s="13" t="s">
        <v>312</v>
      </c>
      <c r="E354" s="34" t="s">
        <v>46</v>
      </c>
      <c r="F354" s="65">
        <v>642</v>
      </c>
      <c r="G354" s="89" t="s">
        <v>27</v>
      </c>
      <c r="H354" s="48" t="s">
        <v>26</v>
      </c>
      <c r="I354" s="7">
        <v>71176000000</v>
      </c>
      <c r="J354" s="89" t="s">
        <v>28</v>
      </c>
      <c r="K354" s="47">
        <f>531+74.34</f>
        <v>605.34</v>
      </c>
      <c r="L354" s="19">
        <v>42917</v>
      </c>
      <c r="M354" s="19">
        <v>42979</v>
      </c>
      <c r="N354" s="89" t="s">
        <v>23</v>
      </c>
      <c r="O354" s="65" t="s">
        <v>18</v>
      </c>
    </row>
    <row r="355" spans="1:15" ht="39.75" customHeight="1" x14ac:dyDescent="0.25">
      <c r="A355" s="67" t="s">
        <v>393</v>
      </c>
      <c r="B355" s="67" t="s">
        <v>784</v>
      </c>
      <c r="C355" s="67" t="s">
        <v>889</v>
      </c>
      <c r="D355" s="13" t="s">
        <v>179</v>
      </c>
      <c r="E355" s="34" t="s">
        <v>46</v>
      </c>
      <c r="F355" s="65">
        <v>876</v>
      </c>
      <c r="G355" s="89" t="s">
        <v>31</v>
      </c>
      <c r="H355" s="48" t="s">
        <v>26</v>
      </c>
      <c r="I355" s="7">
        <v>71176000000</v>
      </c>
      <c r="J355" s="89" t="s">
        <v>28</v>
      </c>
      <c r="K355" s="1">
        <f>23.6+82.6+50+142.7</f>
        <v>298.89999999999998</v>
      </c>
      <c r="L355" s="19">
        <v>42917</v>
      </c>
      <c r="M355" s="19">
        <v>42979</v>
      </c>
      <c r="N355" s="89" t="s">
        <v>23</v>
      </c>
      <c r="O355" s="65" t="s">
        <v>18</v>
      </c>
    </row>
    <row r="356" spans="1:15" ht="39.75" customHeight="1" x14ac:dyDescent="0.25">
      <c r="A356" s="67" t="s">
        <v>394</v>
      </c>
      <c r="B356" s="67" t="s">
        <v>538</v>
      </c>
      <c r="C356" s="67" t="s">
        <v>136</v>
      </c>
      <c r="D356" s="13" t="s">
        <v>896</v>
      </c>
      <c r="E356" s="34" t="s">
        <v>46</v>
      </c>
      <c r="F356" s="65">
        <v>642</v>
      </c>
      <c r="G356" s="89" t="s">
        <v>27</v>
      </c>
      <c r="H356" s="48" t="s">
        <v>26</v>
      </c>
      <c r="I356" s="7">
        <v>71176000000</v>
      </c>
      <c r="J356" s="89" t="s">
        <v>28</v>
      </c>
      <c r="K356" s="43">
        <v>673.9</v>
      </c>
      <c r="L356" s="19">
        <v>42917</v>
      </c>
      <c r="M356" s="19">
        <v>42979</v>
      </c>
      <c r="N356" s="89" t="s">
        <v>23</v>
      </c>
      <c r="O356" s="65" t="s">
        <v>18</v>
      </c>
    </row>
    <row r="357" spans="1:15" ht="39.75" customHeight="1" x14ac:dyDescent="0.25">
      <c r="A357" s="67" t="s">
        <v>395</v>
      </c>
      <c r="B357" s="67" t="s">
        <v>784</v>
      </c>
      <c r="C357" s="85" t="s">
        <v>897</v>
      </c>
      <c r="D357" s="13" t="s">
        <v>360</v>
      </c>
      <c r="E357" s="34" t="s">
        <v>46</v>
      </c>
      <c r="F357" s="65">
        <v>642</v>
      </c>
      <c r="G357" s="89" t="s">
        <v>27</v>
      </c>
      <c r="H357" s="48" t="s">
        <v>26</v>
      </c>
      <c r="I357" s="7">
        <v>71176000000</v>
      </c>
      <c r="J357" s="89" t="s">
        <v>28</v>
      </c>
      <c r="K357" s="43">
        <v>498.04</v>
      </c>
      <c r="L357" s="19">
        <v>42917</v>
      </c>
      <c r="M357" s="19">
        <v>42979</v>
      </c>
      <c r="N357" s="89" t="s">
        <v>23</v>
      </c>
      <c r="O357" s="65" t="s">
        <v>18</v>
      </c>
    </row>
    <row r="358" spans="1:15" ht="39.75" customHeight="1" x14ac:dyDescent="0.25">
      <c r="A358" s="67" t="s">
        <v>396</v>
      </c>
      <c r="B358" s="67" t="s">
        <v>794</v>
      </c>
      <c r="C358" s="84" t="s">
        <v>893</v>
      </c>
      <c r="D358" s="13" t="s">
        <v>416</v>
      </c>
      <c r="E358" s="34" t="s">
        <v>46</v>
      </c>
      <c r="F358" s="65">
        <v>642</v>
      </c>
      <c r="G358" s="89" t="s">
        <v>27</v>
      </c>
      <c r="H358" s="48" t="s">
        <v>26</v>
      </c>
      <c r="I358" s="7">
        <v>71176000000</v>
      </c>
      <c r="J358" s="89" t="s">
        <v>28</v>
      </c>
      <c r="K358" s="43">
        <f>100</f>
        <v>100</v>
      </c>
      <c r="L358" s="19">
        <v>42917</v>
      </c>
      <c r="M358" s="19">
        <v>42979</v>
      </c>
      <c r="N358" s="89" t="s">
        <v>23</v>
      </c>
      <c r="O358" s="65" t="s">
        <v>18</v>
      </c>
    </row>
    <row r="359" spans="1:15" ht="39.75" customHeight="1" x14ac:dyDescent="0.25">
      <c r="A359" s="67" t="s">
        <v>397</v>
      </c>
      <c r="B359" s="67" t="s">
        <v>538</v>
      </c>
      <c r="C359" s="67" t="s">
        <v>786</v>
      </c>
      <c r="D359" s="13" t="s">
        <v>892</v>
      </c>
      <c r="E359" s="34" t="s">
        <v>46</v>
      </c>
      <c r="F359" s="65">
        <v>642</v>
      </c>
      <c r="G359" s="89" t="s">
        <v>27</v>
      </c>
      <c r="H359" s="48" t="s">
        <v>26</v>
      </c>
      <c r="I359" s="7">
        <v>71176000000</v>
      </c>
      <c r="J359" s="89" t="s">
        <v>28</v>
      </c>
      <c r="K359" s="43">
        <f>50+81.42</f>
        <v>131.42000000000002</v>
      </c>
      <c r="L359" s="19">
        <v>42917</v>
      </c>
      <c r="M359" s="19">
        <v>42979</v>
      </c>
      <c r="N359" s="89" t="s">
        <v>23</v>
      </c>
      <c r="O359" s="65" t="s">
        <v>18</v>
      </c>
    </row>
    <row r="360" spans="1:15" ht="39.75" customHeight="1" x14ac:dyDescent="0.25">
      <c r="A360" s="67" t="s">
        <v>398</v>
      </c>
      <c r="B360" s="67" t="s">
        <v>56</v>
      </c>
      <c r="C360" s="67" t="s">
        <v>895</v>
      </c>
      <c r="D360" s="45" t="s">
        <v>287</v>
      </c>
      <c r="E360" s="34" t="s">
        <v>46</v>
      </c>
      <c r="F360" s="65">
        <v>642</v>
      </c>
      <c r="G360" s="89" t="s">
        <v>27</v>
      </c>
      <c r="H360" s="48" t="s">
        <v>26</v>
      </c>
      <c r="I360" s="7">
        <v>71176000000</v>
      </c>
      <c r="J360" s="89" t="s">
        <v>28</v>
      </c>
      <c r="K360" s="1">
        <f>23.6</f>
        <v>23.6</v>
      </c>
      <c r="L360" s="19">
        <v>42917</v>
      </c>
      <c r="M360" s="19">
        <v>42979</v>
      </c>
      <c r="N360" s="89" t="s">
        <v>23</v>
      </c>
      <c r="O360" s="65" t="s">
        <v>18</v>
      </c>
    </row>
    <row r="361" spans="1:15" ht="39.75" customHeight="1" x14ac:dyDescent="0.25">
      <c r="A361" s="67" t="s">
        <v>399</v>
      </c>
      <c r="B361" s="67" t="s">
        <v>793</v>
      </c>
      <c r="C361" s="67" t="s">
        <v>792</v>
      </c>
      <c r="D361" s="45" t="s">
        <v>288</v>
      </c>
      <c r="E361" s="34" t="s">
        <v>46</v>
      </c>
      <c r="F361" s="65">
        <v>642</v>
      </c>
      <c r="G361" s="89" t="s">
        <v>27</v>
      </c>
      <c r="H361" s="48" t="s">
        <v>26</v>
      </c>
      <c r="I361" s="7">
        <v>71176000000</v>
      </c>
      <c r="J361" s="89" t="s">
        <v>28</v>
      </c>
      <c r="K361" s="1">
        <f>79.65</f>
        <v>79.650000000000006</v>
      </c>
      <c r="L361" s="19">
        <v>42917</v>
      </c>
      <c r="M361" s="19">
        <v>42979</v>
      </c>
      <c r="N361" s="89" t="s">
        <v>23</v>
      </c>
      <c r="O361" s="65" t="s">
        <v>18</v>
      </c>
    </row>
    <row r="362" spans="1:15" ht="39.75" customHeight="1" x14ac:dyDescent="0.25">
      <c r="A362" s="67" t="s">
        <v>400</v>
      </c>
      <c r="B362" s="67" t="s">
        <v>791</v>
      </c>
      <c r="C362" s="67" t="s">
        <v>790</v>
      </c>
      <c r="D362" s="13" t="s">
        <v>898</v>
      </c>
      <c r="E362" s="34" t="s">
        <v>46</v>
      </c>
      <c r="F362" s="65">
        <v>642</v>
      </c>
      <c r="G362" s="89" t="s">
        <v>27</v>
      </c>
      <c r="H362" s="48" t="s">
        <v>26</v>
      </c>
      <c r="I362" s="7">
        <v>71176000000</v>
      </c>
      <c r="J362" s="89" t="s">
        <v>28</v>
      </c>
      <c r="K362" s="1">
        <f>70+90.7</f>
        <v>160.69999999999999</v>
      </c>
      <c r="L362" s="19">
        <v>42917</v>
      </c>
      <c r="M362" s="19">
        <v>42979</v>
      </c>
      <c r="N362" s="89" t="s">
        <v>23</v>
      </c>
      <c r="O362" s="65" t="s">
        <v>18</v>
      </c>
    </row>
    <row r="363" spans="1:15" ht="39.75" customHeight="1" x14ac:dyDescent="0.25">
      <c r="A363" s="67" t="s">
        <v>401</v>
      </c>
      <c r="B363" s="67" t="s">
        <v>138</v>
      </c>
      <c r="C363" s="67" t="s">
        <v>838</v>
      </c>
      <c r="D363" s="45" t="s">
        <v>180</v>
      </c>
      <c r="E363" s="34" t="s">
        <v>46</v>
      </c>
      <c r="F363" s="65">
        <v>642</v>
      </c>
      <c r="G363" s="89" t="s">
        <v>27</v>
      </c>
      <c r="H363" s="48" t="s">
        <v>26</v>
      </c>
      <c r="I363" s="7">
        <v>71176000000</v>
      </c>
      <c r="J363" s="89" t="s">
        <v>28</v>
      </c>
      <c r="K363" s="1">
        <f>17.7+45.5</f>
        <v>63.2</v>
      </c>
      <c r="L363" s="19">
        <v>42917</v>
      </c>
      <c r="M363" s="19">
        <v>42979</v>
      </c>
      <c r="N363" s="89" t="s">
        <v>23</v>
      </c>
      <c r="O363" s="65" t="s">
        <v>18</v>
      </c>
    </row>
    <row r="364" spans="1:15" ht="39.75" customHeight="1" x14ac:dyDescent="0.25">
      <c r="A364" s="67" t="s">
        <v>402</v>
      </c>
      <c r="B364" s="67" t="s">
        <v>138</v>
      </c>
      <c r="C364" s="67" t="s">
        <v>795</v>
      </c>
      <c r="D364" s="13" t="s">
        <v>224</v>
      </c>
      <c r="E364" s="34" t="s">
        <v>46</v>
      </c>
      <c r="F364" s="65">
        <v>642</v>
      </c>
      <c r="G364" s="89" t="s">
        <v>27</v>
      </c>
      <c r="H364" s="48" t="s">
        <v>26</v>
      </c>
      <c r="I364" s="7">
        <v>71176000000</v>
      </c>
      <c r="J364" s="89" t="s">
        <v>28</v>
      </c>
      <c r="K364" s="1">
        <v>113.28</v>
      </c>
      <c r="L364" s="19">
        <v>42917</v>
      </c>
      <c r="M364" s="19">
        <v>42979</v>
      </c>
      <c r="N364" s="89" t="s">
        <v>23</v>
      </c>
      <c r="O364" s="65" t="s">
        <v>18</v>
      </c>
    </row>
    <row r="365" spans="1:15" ht="39.75" customHeight="1" x14ac:dyDescent="0.25">
      <c r="A365" s="67" t="s">
        <v>403</v>
      </c>
      <c r="B365" s="67" t="s">
        <v>794</v>
      </c>
      <c r="C365" s="67" t="s">
        <v>815</v>
      </c>
      <c r="D365" s="13" t="s">
        <v>356</v>
      </c>
      <c r="E365" s="34" t="s">
        <v>46</v>
      </c>
      <c r="F365" s="65">
        <v>642</v>
      </c>
      <c r="G365" s="89" t="s">
        <v>27</v>
      </c>
      <c r="H365" s="48" t="s">
        <v>26</v>
      </c>
      <c r="I365" s="7">
        <v>71176000000</v>
      </c>
      <c r="J365" s="89" t="s">
        <v>28</v>
      </c>
      <c r="K365" s="1">
        <v>755.2</v>
      </c>
      <c r="L365" s="19">
        <v>42917</v>
      </c>
      <c r="M365" s="19">
        <v>42979</v>
      </c>
      <c r="N365" s="89" t="s">
        <v>23</v>
      </c>
      <c r="O365" s="65" t="s">
        <v>18</v>
      </c>
    </row>
    <row r="366" spans="1:15" ht="39.75" customHeight="1" x14ac:dyDescent="0.25">
      <c r="A366" s="67" t="s">
        <v>404</v>
      </c>
      <c r="B366" s="67" t="s">
        <v>797</v>
      </c>
      <c r="C366" s="39" t="s">
        <v>796</v>
      </c>
      <c r="D366" s="13" t="s">
        <v>385</v>
      </c>
      <c r="E366" s="34" t="s">
        <v>46</v>
      </c>
      <c r="F366" s="65">
        <v>642</v>
      </c>
      <c r="G366" s="89" t="s">
        <v>27</v>
      </c>
      <c r="H366" s="48" t="s">
        <v>26</v>
      </c>
      <c r="I366" s="7">
        <v>71176000000</v>
      </c>
      <c r="J366" s="89" t="s">
        <v>28</v>
      </c>
      <c r="K366" s="1">
        <f>70+467.9</f>
        <v>537.9</v>
      </c>
      <c r="L366" s="19">
        <v>42917</v>
      </c>
      <c r="M366" s="19">
        <v>42979</v>
      </c>
      <c r="N366" s="89" t="s">
        <v>23</v>
      </c>
      <c r="O366" s="65" t="s">
        <v>18</v>
      </c>
    </row>
    <row r="367" spans="1:15" ht="39.75" customHeight="1" x14ac:dyDescent="0.25">
      <c r="A367" s="67" t="s">
        <v>405</v>
      </c>
      <c r="B367" s="67" t="s">
        <v>784</v>
      </c>
      <c r="C367" s="85" t="s">
        <v>899</v>
      </c>
      <c r="D367" s="13" t="s">
        <v>244</v>
      </c>
      <c r="E367" s="34" t="s">
        <v>46</v>
      </c>
      <c r="F367" s="65">
        <v>642</v>
      </c>
      <c r="G367" s="89" t="s">
        <v>27</v>
      </c>
      <c r="H367" s="48" t="s">
        <v>26</v>
      </c>
      <c r="I367" s="7">
        <v>71176000000</v>
      </c>
      <c r="J367" s="89" t="s">
        <v>28</v>
      </c>
      <c r="K367" s="1">
        <f>832.6</f>
        <v>832.6</v>
      </c>
      <c r="L367" s="19">
        <v>42917</v>
      </c>
      <c r="M367" s="19">
        <v>42979</v>
      </c>
      <c r="N367" s="89" t="s">
        <v>23</v>
      </c>
      <c r="O367" s="65" t="s">
        <v>18</v>
      </c>
    </row>
    <row r="368" spans="1:15" ht="39.75" customHeight="1" x14ac:dyDescent="0.25">
      <c r="A368" s="67" t="s">
        <v>406</v>
      </c>
      <c r="B368" s="67" t="s">
        <v>768</v>
      </c>
      <c r="C368" s="67" t="s">
        <v>803</v>
      </c>
      <c r="D368" s="13" t="s">
        <v>368</v>
      </c>
      <c r="E368" s="34" t="s">
        <v>46</v>
      </c>
      <c r="F368" s="65">
        <v>642</v>
      </c>
      <c r="G368" s="89" t="s">
        <v>27</v>
      </c>
      <c r="H368" s="48" t="s">
        <v>26</v>
      </c>
      <c r="I368" s="7">
        <v>71176000000</v>
      </c>
      <c r="J368" s="89" t="s">
        <v>28</v>
      </c>
      <c r="K368" s="1">
        <v>354</v>
      </c>
      <c r="L368" s="19">
        <v>42917</v>
      </c>
      <c r="M368" s="19">
        <v>42979</v>
      </c>
      <c r="N368" s="89" t="s">
        <v>23</v>
      </c>
      <c r="O368" s="65" t="s">
        <v>18</v>
      </c>
    </row>
    <row r="369" spans="1:15" ht="39.75" customHeight="1" x14ac:dyDescent="0.25">
      <c r="A369" s="67" t="s">
        <v>407</v>
      </c>
      <c r="B369" s="67" t="s">
        <v>767</v>
      </c>
      <c r="C369" s="67" t="s">
        <v>807</v>
      </c>
      <c r="D369" s="13" t="s">
        <v>290</v>
      </c>
      <c r="E369" s="34" t="s">
        <v>46</v>
      </c>
      <c r="F369" s="65">
        <v>642</v>
      </c>
      <c r="G369" s="89" t="s">
        <v>27</v>
      </c>
      <c r="H369" s="48" t="s">
        <v>26</v>
      </c>
      <c r="I369" s="7">
        <v>71176000000</v>
      </c>
      <c r="J369" s="89" t="s">
        <v>28</v>
      </c>
      <c r="K369" s="1">
        <f>56.05+23.6+70</f>
        <v>149.65</v>
      </c>
      <c r="L369" s="19">
        <v>42917</v>
      </c>
      <c r="M369" s="19">
        <v>42979</v>
      </c>
      <c r="N369" s="89" t="s">
        <v>23</v>
      </c>
      <c r="O369" s="65" t="s">
        <v>18</v>
      </c>
    </row>
    <row r="370" spans="1:15" ht="39.75" customHeight="1" x14ac:dyDescent="0.25">
      <c r="A370" s="67" t="s">
        <v>408</v>
      </c>
      <c r="B370" s="67" t="s">
        <v>138</v>
      </c>
      <c r="C370" s="67" t="s">
        <v>809</v>
      </c>
      <c r="D370" s="13" t="s">
        <v>229</v>
      </c>
      <c r="E370" s="34" t="s">
        <v>46</v>
      </c>
      <c r="F370" s="65">
        <v>642</v>
      </c>
      <c r="G370" s="89" t="s">
        <v>27</v>
      </c>
      <c r="H370" s="48" t="s">
        <v>26</v>
      </c>
      <c r="I370" s="7">
        <v>71176000000</v>
      </c>
      <c r="J370" s="89" t="s">
        <v>28</v>
      </c>
      <c r="K370" s="1">
        <f>23.6+20</f>
        <v>43.6</v>
      </c>
      <c r="L370" s="19">
        <v>42917</v>
      </c>
      <c r="M370" s="19">
        <v>42979</v>
      </c>
      <c r="N370" s="89" t="s">
        <v>23</v>
      </c>
      <c r="O370" s="65" t="s">
        <v>18</v>
      </c>
    </row>
    <row r="371" spans="1:15" ht="39.75" customHeight="1" x14ac:dyDescent="0.25">
      <c r="A371" s="67" t="s">
        <v>690</v>
      </c>
      <c r="B371" s="67" t="s">
        <v>138</v>
      </c>
      <c r="C371" s="67" t="s">
        <v>808</v>
      </c>
      <c r="D371" s="13" t="s">
        <v>309</v>
      </c>
      <c r="E371" s="34" t="s">
        <v>46</v>
      </c>
      <c r="F371" s="65">
        <v>642</v>
      </c>
      <c r="G371" s="89" t="s">
        <v>27</v>
      </c>
      <c r="H371" s="48" t="s">
        <v>26</v>
      </c>
      <c r="I371" s="7">
        <v>71176000000</v>
      </c>
      <c r="J371" s="89" t="s">
        <v>28</v>
      </c>
      <c r="K371" s="1">
        <f>47.2+70+7.08</f>
        <v>124.28</v>
      </c>
      <c r="L371" s="19">
        <v>42917</v>
      </c>
      <c r="M371" s="19">
        <v>42979</v>
      </c>
      <c r="N371" s="89" t="s">
        <v>23</v>
      </c>
      <c r="O371" s="65" t="s">
        <v>18</v>
      </c>
    </row>
    <row r="372" spans="1:15" ht="39.75" customHeight="1" x14ac:dyDescent="0.25">
      <c r="A372" s="67" t="s">
        <v>691</v>
      </c>
      <c r="B372" s="67" t="s">
        <v>138</v>
      </c>
      <c r="C372" s="67" t="s">
        <v>809</v>
      </c>
      <c r="D372" s="13" t="s">
        <v>177</v>
      </c>
      <c r="E372" s="34" t="s">
        <v>46</v>
      </c>
      <c r="F372" s="65">
        <v>642</v>
      </c>
      <c r="G372" s="89" t="s">
        <v>27</v>
      </c>
      <c r="H372" s="48" t="s">
        <v>26</v>
      </c>
      <c r="I372" s="7">
        <v>71176000000</v>
      </c>
      <c r="J372" s="89" t="s">
        <v>28</v>
      </c>
      <c r="K372" s="1">
        <v>719.35</v>
      </c>
      <c r="L372" s="19">
        <v>42917</v>
      </c>
      <c r="M372" s="19">
        <v>42979</v>
      </c>
      <c r="N372" s="89" t="s">
        <v>23</v>
      </c>
      <c r="O372" s="65" t="s">
        <v>18</v>
      </c>
    </row>
    <row r="373" spans="1:15" x14ac:dyDescent="0.25">
      <c r="A373" s="97" t="s">
        <v>74</v>
      </c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</row>
    <row r="374" spans="1:15" ht="36" x14ac:dyDescent="0.25">
      <c r="A374" s="67" t="s">
        <v>207</v>
      </c>
      <c r="B374" s="67" t="s">
        <v>541</v>
      </c>
      <c r="C374" s="67" t="s">
        <v>542</v>
      </c>
      <c r="D374" s="55" t="s">
        <v>199</v>
      </c>
      <c r="E374" s="34" t="s">
        <v>46</v>
      </c>
      <c r="F374" s="65">
        <v>642</v>
      </c>
      <c r="G374" s="89" t="s">
        <v>27</v>
      </c>
      <c r="H374" s="48">
        <v>1</v>
      </c>
      <c r="I374" s="7">
        <v>71176000000</v>
      </c>
      <c r="J374" s="89" t="s">
        <v>28</v>
      </c>
      <c r="K374" s="3">
        <v>236</v>
      </c>
      <c r="L374" s="19">
        <v>43009</v>
      </c>
      <c r="M374" s="19">
        <v>43070</v>
      </c>
      <c r="N374" s="89" t="s">
        <v>23</v>
      </c>
      <c r="O374" s="65" t="s">
        <v>18</v>
      </c>
    </row>
    <row r="375" spans="1:15" ht="36" x14ac:dyDescent="0.25">
      <c r="A375" s="67" t="s">
        <v>208</v>
      </c>
      <c r="B375" s="67" t="s">
        <v>138</v>
      </c>
      <c r="C375" s="67" t="s">
        <v>887</v>
      </c>
      <c r="D375" s="13" t="s">
        <v>221</v>
      </c>
      <c r="E375" s="34" t="s">
        <v>46</v>
      </c>
      <c r="F375" s="65">
        <v>642</v>
      </c>
      <c r="G375" s="89" t="s">
        <v>27</v>
      </c>
      <c r="H375" s="48">
        <v>1</v>
      </c>
      <c r="I375" s="7">
        <v>71176000000</v>
      </c>
      <c r="J375" s="89" t="s">
        <v>28</v>
      </c>
      <c r="K375" s="3">
        <v>25.96</v>
      </c>
      <c r="L375" s="19">
        <v>43009</v>
      </c>
      <c r="M375" s="19">
        <v>43070</v>
      </c>
      <c r="N375" s="89" t="s">
        <v>23</v>
      </c>
      <c r="O375" s="65" t="s">
        <v>18</v>
      </c>
    </row>
    <row r="376" spans="1:15" ht="36" x14ac:dyDescent="0.25">
      <c r="A376" s="67" t="s">
        <v>209</v>
      </c>
      <c r="B376" s="67" t="s">
        <v>131</v>
      </c>
      <c r="C376" s="67" t="s">
        <v>125</v>
      </c>
      <c r="D376" s="26" t="s">
        <v>254</v>
      </c>
      <c r="E376" s="34" t="s">
        <v>46</v>
      </c>
      <c r="F376" s="65">
        <v>642</v>
      </c>
      <c r="G376" s="89" t="s">
        <v>27</v>
      </c>
      <c r="H376" s="48">
        <v>1</v>
      </c>
      <c r="I376" s="7">
        <v>71176000000</v>
      </c>
      <c r="J376" s="89" t="s">
        <v>28</v>
      </c>
      <c r="K376" s="3">
        <v>843.7</v>
      </c>
      <c r="L376" s="19">
        <v>43009</v>
      </c>
      <c r="M376" s="19">
        <v>43070</v>
      </c>
      <c r="N376" s="89" t="s">
        <v>23</v>
      </c>
      <c r="O376" s="65" t="s">
        <v>18</v>
      </c>
    </row>
    <row r="377" spans="1:15" ht="36" x14ac:dyDescent="0.25">
      <c r="A377" s="67" t="s">
        <v>210</v>
      </c>
      <c r="B377" s="65" t="s">
        <v>732</v>
      </c>
      <c r="C377" s="65" t="s">
        <v>111</v>
      </c>
      <c r="D377" s="13" t="s">
        <v>500</v>
      </c>
      <c r="E377" s="34" t="s">
        <v>46</v>
      </c>
      <c r="F377" s="65">
        <v>642</v>
      </c>
      <c r="G377" s="89" t="s">
        <v>27</v>
      </c>
      <c r="H377" s="48" t="s">
        <v>26</v>
      </c>
      <c r="I377" s="7">
        <v>71176000000</v>
      </c>
      <c r="J377" s="89" t="s">
        <v>28</v>
      </c>
      <c r="K377" s="1">
        <f>(300+39.69)*1.18</f>
        <v>400.83419999999995</v>
      </c>
      <c r="L377" s="19">
        <v>43009</v>
      </c>
      <c r="M377" s="19">
        <v>43070</v>
      </c>
      <c r="N377" s="89" t="s">
        <v>23</v>
      </c>
      <c r="O377" s="65" t="s">
        <v>18</v>
      </c>
    </row>
    <row r="378" spans="1:15" ht="36" x14ac:dyDescent="0.25">
      <c r="A378" s="67" t="s">
        <v>212</v>
      </c>
      <c r="B378" s="65" t="s">
        <v>550</v>
      </c>
      <c r="C378" s="65" t="s">
        <v>549</v>
      </c>
      <c r="D378" s="26" t="s">
        <v>352</v>
      </c>
      <c r="E378" s="34" t="s">
        <v>46</v>
      </c>
      <c r="F378" s="65">
        <v>642</v>
      </c>
      <c r="G378" s="89" t="s">
        <v>27</v>
      </c>
      <c r="H378" s="48">
        <v>1</v>
      </c>
      <c r="I378" s="7">
        <v>71176000000</v>
      </c>
      <c r="J378" s="89" t="s">
        <v>28</v>
      </c>
      <c r="K378" s="3">
        <v>200.6</v>
      </c>
      <c r="L378" s="19">
        <v>43009</v>
      </c>
      <c r="M378" s="19">
        <v>43070</v>
      </c>
      <c r="N378" s="89" t="s">
        <v>23</v>
      </c>
      <c r="O378" s="65" t="s">
        <v>18</v>
      </c>
    </row>
    <row r="379" spans="1:15" ht="36" x14ac:dyDescent="0.25">
      <c r="A379" s="67" t="s">
        <v>214</v>
      </c>
      <c r="B379" s="67" t="s">
        <v>768</v>
      </c>
      <c r="C379" s="67" t="s">
        <v>887</v>
      </c>
      <c r="D379" s="31" t="s">
        <v>370</v>
      </c>
      <c r="E379" s="34" t="s">
        <v>46</v>
      </c>
      <c r="F379" s="65">
        <v>642</v>
      </c>
      <c r="G379" s="89" t="s">
        <v>27</v>
      </c>
      <c r="H379" s="48" t="s">
        <v>26</v>
      </c>
      <c r="I379" s="7">
        <v>71176000000</v>
      </c>
      <c r="J379" s="89" t="s">
        <v>28</v>
      </c>
      <c r="K379" s="1">
        <v>188.8</v>
      </c>
      <c r="L379" s="19">
        <v>43009</v>
      </c>
      <c r="M379" s="19">
        <v>43070</v>
      </c>
      <c r="N379" s="89" t="s">
        <v>23</v>
      </c>
      <c r="O379" s="65" t="s">
        <v>18</v>
      </c>
    </row>
    <row r="380" spans="1:15" ht="36" x14ac:dyDescent="0.25">
      <c r="A380" s="67" t="s">
        <v>216</v>
      </c>
      <c r="B380" s="67" t="s">
        <v>770</v>
      </c>
      <c r="C380" s="67" t="s">
        <v>769</v>
      </c>
      <c r="D380" s="13" t="s">
        <v>301</v>
      </c>
      <c r="E380" s="34" t="s">
        <v>46</v>
      </c>
      <c r="F380" s="65">
        <v>642</v>
      </c>
      <c r="G380" s="89" t="s">
        <v>27</v>
      </c>
      <c r="H380" s="48" t="s">
        <v>26</v>
      </c>
      <c r="I380" s="7">
        <v>71176000000</v>
      </c>
      <c r="J380" s="89" t="s">
        <v>28</v>
      </c>
      <c r="K380" s="1">
        <f>59+29.5+106.2</f>
        <v>194.7</v>
      </c>
      <c r="L380" s="19">
        <v>43009</v>
      </c>
      <c r="M380" s="19">
        <v>43070</v>
      </c>
      <c r="N380" s="89" t="s">
        <v>23</v>
      </c>
      <c r="O380" s="65" t="s">
        <v>18</v>
      </c>
    </row>
    <row r="381" spans="1:15" ht="36" x14ac:dyDescent="0.25">
      <c r="A381" s="67" t="s">
        <v>218</v>
      </c>
      <c r="B381" s="67" t="s">
        <v>538</v>
      </c>
      <c r="C381" s="67" t="s">
        <v>772</v>
      </c>
      <c r="D381" s="13" t="s">
        <v>308</v>
      </c>
      <c r="E381" s="34" t="s">
        <v>46</v>
      </c>
      <c r="F381" s="65">
        <v>642</v>
      </c>
      <c r="G381" s="89" t="s">
        <v>27</v>
      </c>
      <c r="H381" s="48" t="s">
        <v>26</v>
      </c>
      <c r="I381" s="7">
        <v>71176000000</v>
      </c>
      <c r="J381" s="89" t="s">
        <v>28</v>
      </c>
      <c r="K381" s="1">
        <f>69.62</f>
        <v>69.62</v>
      </c>
      <c r="L381" s="19">
        <v>43009</v>
      </c>
      <c r="M381" s="19">
        <v>43070</v>
      </c>
      <c r="N381" s="89" t="s">
        <v>23</v>
      </c>
      <c r="O381" s="65" t="s">
        <v>18</v>
      </c>
    </row>
    <row r="382" spans="1:15" ht="36" x14ac:dyDescent="0.25">
      <c r="A382" s="67" t="s">
        <v>220</v>
      </c>
      <c r="B382" s="67" t="s">
        <v>774</v>
      </c>
      <c r="C382" s="67" t="s">
        <v>773</v>
      </c>
      <c r="D382" s="13" t="s">
        <v>366</v>
      </c>
      <c r="E382" s="34" t="s">
        <v>46</v>
      </c>
      <c r="F382" s="65">
        <v>642</v>
      </c>
      <c r="G382" s="89" t="s">
        <v>27</v>
      </c>
      <c r="H382" s="48" t="s">
        <v>26</v>
      </c>
      <c r="I382" s="7">
        <v>71176000000</v>
      </c>
      <c r="J382" s="89" t="s">
        <v>28</v>
      </c>
      <c r="K382" s="1">
        <v>1062</v>
      </c>
      <c r="L382" s="19">
        <v>43009</v>
      </c>
      <c r="M382" s="19">
        <v>43070</v>
      </c>
      <c r="N382" s="89" t="s">
        <v>23</v>
      </c>
      <c r="O382" s="65" t="s">
        <v>18</v>
      </c>
    </row>
    <row r="383" spans="1:15" ht="36" x14ac:dyDescent="0.25">
      <c r="A383" s="67" t="s">
        <v>222</v>
      </c>
      <c r="B383" s="67" t="s">
        <v>138</v>
      </c>
      <c r="C383" s="67" t="s">
        <v>900</v>
      </c>
      <c r="D383" s="13" t="s">
        <v>367</v>
      </c>
      <c r="E383" s="34" t="s">
        <v>46</v>
      </c>
      <c r="F383" s="65">
        <v>642</v>
      </c>
      <c r="G383" s="89" t="s">
        <v>27</v>
      </c>
      <c r="H383" s="48" t="s">
        <v>26</v>
      </c>
      <c r="I383" s="7">
        <v>71176000000</v>
      </c>
      <c r="J383" s="89" t="s">
        <v>28</v>
      </c>
      <c r="K383" s="1">
        <v>354</v>
      </c>
      <c r="L383" s="19">
        <v>43009</v>
      </c>
      <c r="M383" s="19">
        <v>43070</v>
      </c>
      <c r="N383" s="89" t="s">
        <v>23</v>
      </c>
      <c r="O383" s="65" t="s">
        <v>18</v>
      </c>
    </row>
    <row r="384" spans="1:15" ht="36" x14ac:dyDescent="0.25">
      <c r="A384" s="67" t="s">
        <v>223</v>
      </c>
      <c r="B384" s="67" t="s">
        <v>138</v>
      </c>
      <c r="C384" s="67" t="s">
        <v>544</v>
      </c>
      <c r="D384" s="13" t="s">
        <v>215</v>
      </c>
      <c r="E384" s="34" t="s">
        <v>46</v>
      </c>
      <c r="F384" s="65">
        <v>642</v>
      </c>
      <c r="G384" s="89" t="s">
        <v>27</v>
      </c>
      <c r="H384" s="48" t="s">
        <v>26</v>
      </c>
      <c r="I384" s="7">
        <v>71176000000</v>
      </c>
      <c r="J384" s="89" t="s">
        <v>28</v>
      </c>
      <c r="K384" s="1">
        <v>649</v>
      </c>
      <c r="L384" s="19">
        <v>43009</v>
      </c>
      <c r="M384" s="19">
        <v>43070</v>
      </c>
      <c r="N384" s="89" t="s">
        <v>23</v>
      </c>
      <c r="O384" s="65" t="s">
        <v>18</v>
      </c>
    </row>
    <row r="385" spans="1:15" ht="36" x14ac:dyDescent="0.25">
      <c r="A385" s="67" t="s">
        <v>225</v>
      </c>
      <c r="B385" s="67" t="s">
        <v>138</v>
      </c>
      <c r="C385" s="67" t="s">
        <v>544</v>
      </c>
      <c r="D385" s="13" t="s">
        <v>284</v>
      </c>
      <c r="E385" s="34" t="s">
        <v>46</v>
      </c>
      <c r="F385" s="65">
        <v>642</v>
      </c>
      <c r="G385" s="89" t="s">
        <v>27</v>
      </c>
      <c r="H385" s="48" t="s">
        <v>26</v>
      </c>
      <c r="I385" s="7">
        <v>71176000000</v>
      </c>
      <c r="J385" s="89" t="s">
        <v>28</v>
      </c>
      <c r="K385" s="1">
        <v>1100.94</v>
      </c>
      <c r="L385" s="19">
        <v>43009</v>
      </c>
      <c r="M385" s="19">
        <v>43070</v>
      </c>
      <c r="N385" s="89" t="s">
        <v>23</v>
      </c>
      <c r="O385" s="65" t="s">
        <v>18</v>
      </c>
    </row>
    <row r="386" spans="1:15" ht="36" x14ac:dyDescent="0.25">
      <c r="A386" s="67" t="s">
        <v>119</v>
      </c>
      <c r="B386" s="67" t="s">
        <v>538</v>
      </c>
      <c r="C386" s="67" t="s">
        <v>776</v>
      </c>
      <c r="D386" s="13" t="s">
        <v>285</v>
      </c>
      <c r="E386" s="34" t="s">
        <v>46</v>
      </c>
      <c r="F386" s="65">
        <v>876</v>
      </c>
      <c r="G386" s="89" t="s">
        <v>27</v>
      </c>
      <c r="H386" s="48" t="s">
        <v>26</v>
      </c>
      <c r="I386" s="7">
        <v>71176000000</v>
      </c>
      <c r="J386" s="89" t="s">
        <v>28</v>
      </c>
      <c r="K386" s="1">
        <v>26.254999999999999</v>
      </c>
      <c r="L386" s="19">
        <v>43009</v>
      </c>
      <c r="M386" s="19">
        <v>43070</v>
      </c>
      <c r="N386" s="89" t="s">
        <v>23</v>
      </c>
      <c r="O386" s="65" t="s">
        <v>18</v>
      </c>
    </row>
    <row r="387" spans="1:15" ht="36" x14ac:dyDescent="0.25">
      <c r="A387" s="67" t="s">
        <v>226</v>
      </c>
      <c r="B387" s="67" t="s">
        <v>538</v>
      </c>
      <c r="C387" s="67" t="s">
        <v>777</v>
      </c>
      <c r="D387" s="13" t="s">
        <v>286</v>
      </c>
      <c r="E387" s="34" t="s">
        <v>46</v>
      </c>
      <c r="F387" s="65">
        <v>642</v>
      </c>
      <c r="G387" s="89" t="s">
        <v>27</v>
      </c>
      <c r="H387" s="48" t="s">
        <v>26</v>
      </c>
      <c r="I387" s="7">
        <v>71176000000</v>
      </c>
      <c r="J387" s="89" t="s">
        <v>28</v>
      </c>
      <c r="K387" s="1">
        <v>299.86</v>
      </c>
      <c r="L387" s="19">
        <v>43009</v>
      </c>
      <c r="M387" s="19">
        <v>43070</v>
      </c>
      <c r="N387" s="89" t="s">
        <v>23</v>
      </c>
      <c r="O387" s="65" t="s">
        <v>18</v>
      </c>
    </row>
    <row r="388" spans="1:15" ht="36" x14ac:dyDescent="0.25">
      <c r="A388" s="67" t="s">
        <v>227</v>
      </c>
      <c r="B388" s="67" t="s">
        <v>138</v>
      </c>
      <c r="C388" s="67" t="s">
        <v>778</v>
      </c>
      <c r="D388" s="13" t="s">
        <v>178</v>
      </c>
      <c r="E388" s="34" t="s">
        <v>46</v>
      </c>
      <c r="F388" s="65">
        <v>876</v>
      </c>
      <c r="G388" s="89" t="s">
        <v>31</v>
      </c>
      <c r="H388" s="48" t="s">
        <v>26</v>
      </c>
      <c r="I388" s="7">
        <v>71176000000</v>
      </c>
      <c r="J388" s="89" t="s">
        <v>28</v>
      </c>
      <c r="K388" s="65">
        <v>100</v>
      </c>
      <c r="L388" s="19">
        <v>43009</v>
      </c>
      <c r="M388" s="19">
        <v>43070</v>
      </c>
      <c r="N388" s="89" t="s">
        <v>23</v>
      </c>
      <c r="O388" s="65" t="s">
        <v>18</v>
      </c>
    </row>
    <row r="389" spans="1:15" ht="36" x14ac:dyDescent="0.25">
      <c r="A389" s="67" t="s">
        <v>121</v>
      </c>
      <c r="B389" s="67" t="s">
        <v>761</v>
      </c>
      <c r="C389" s="83" t="s">
        <v>901</v>
      </c>
      <c r="D389" s="13" t="s">
        <v>510</v>
      </c>
      <c r="E389" s="34" t="s">
        <v>46</v>
      </c>
      <c r="F389" s="65">
        <v>642</v>
      </c>
      <c r="G389" s="89" t="s">
        <v>27</v>
      </c>
      <c r="H389" s="48" t="s">
        <v>26</v>
      </c>
      <c r="I389" s="7">
        <v>71176000000</v>
      </c>
      <c r="J389" s="89" t="s">
        <v>28</v>
      </c>
      <c r="K389" s="47">
        <f>(251.244+161.25)*1.18</f>
        <v>486.74292000000003</v>
      </c>
      <c r="L389" s="19">
        <v>43009</v>
      </c>
      <c r="M389" s="19">
        <v>43070</v>
      </c>
      <c r="N389" s="89" t="s">
        <v>23</v>
      </c>
      <c r="O389" s="65" t="s">
        <v>18</v>
      </c>
    </row>
    <row r="390" spans="1:15" ht="36" x14ac:dyDescent="0.25">
      <c r="A390" s="67" t="s">
        <v>123</v>
      </c>
      <c r="B390" s="67" t="s">
        <v>782</v>
      </c>
      <c r="C390" s="67" t="s">
        <v>783</v>
      </c>
      <c r="D390" s="13" t="s">
        <v>312</v>
      </c>
      <c r="E390" s="34" t="s">
        <v>46</v>
      </c>
      <c r="F390" s="65">
        <v>642</v>
      </c>
      <c r="G390" s="89" t="s">
        <v>27</v>
      </c>
      <c r="H390" s="48" t="s">
        <v>26</v>
      </c>
      <c r="I390" s="7">
        <v>71176000000</v>
      </c>
      <c r="J390" s="89" t="s">
        <v>28</v>
      </c>
      <c r="K390" s="47">
        <v>531</v>
      </c>
      <c r="L390" s="19">
        <v>43009</v>
      </c>
      <c r="M390" s="19">
        <v>43070</v>
      </c>
      <c r="N390" s="89" t="s">
        <v>23</v>
      </c>
      <c r="O390" s="65" t="s">
        <v>18</v>
      </c>
    </row>
    <row r="391" spans="1:15" ht="36" x14ac:dyDescent="0.25">
      <c r="A391" s="67" t="s">
        <v>124</v>
      </c>
      <c r="B391" s="67" t="s">
        <v>784</v>
      </c>
      <c r="C391" s="67" t="s">
        <v>889</v>
      </c>
      <c r="D391" s="13" t="s">
        <v>179</v>
      </c>
      <c r="E391" s="34" t="s">
        <v>46</v>
      </c>
      <c r="F391" s="65">
        <v>642</v>
      </c>
      <c r="G391" s="89" t="s">
        <v>27</v>
      </c>
      <c r="H391" s="48" t="s">
        <v>26</v>
      </c>
      <c r="I391" s="7">
        <v>71176000000</v>
      </c>
      <c r="J391" s="89" t="s">
        <v>28</v>
      </c>
      <c r="K391" s="47">
        <f>50+105.7</f>
        <v>155.69999999999999</v>
      </c>
      <c r="L391" s="19">
        <v>43009</v>
      </c>
      <c r="M391" s="19">
        <v>43070</v>
      </c>
      <c r="N391" s="89" t="s">
        <v>23</v>
      </c>
      <c r="O391" s="65" t="s">
        <v>18</v>
      </c>
    </row>
    <row r="392" spans="1:15" ht="36" x14ac:dyDescent="0.25">
      <c r="A392" s="67" t="s">
        <v>228</v>
      </c>
      <c r="B392" s="67" t="s">
        <v>538</v>
      </c>
      <c r="C392" s="67" t="s">
        <v>136</v>
      </c>
      <c r="D392" s="13" t="s">
        <v>896</v>
      </c>
      <c r="E392" s="34" t="s">
        <v>46</v>
      </c>
      <c r="F392" s="65">
        <v>642</v>
      </c>
      <c r="G392" s="89" t="s">
        <v>27</v>
      </c>
      <c r="H392" s="48" t="s">
        <v>26</v>
      </c>
      <c r="I392" s="7">
        <v>71176000000</v>
      </c>
      <c r="J392" s="89" t="s">
        <v>28</v>
      </c>
      <c r="K392" s="43">
        <v>106.2</v>
      </c>
      <c r="L392" s="19">
        <v>43009</v>
      </c>
      <c r="M392" s="19">
        <v>43070</v>
      </c>
      <c r="N392" s="89" t="s">
        <v>23</v>
      </c>
      <c r="O392" s="65" t="s">
        <v>18</v>
      </c>
    </row>
    <row r="393" spans="1:15" ht="45" x14ac:dyDescent="0.25">
      <c r="A393" s="67" t="s">
        <v>230</v>
      </c>
      <c r="B393" s="67" t="s">
        <v>784</v>
      </c>
      <c r="C393" s="85" t="s">
        <v>897</v>
      </c>
      <c r="D393" s="13" t="s">
        <v>360</v>
      </c>
      <c r="E393" s="34" t="s">
        <v>46</v>
      </c>
      <c r="F393" s="65">
        <v>642</v>
      </c>
      <c r="G393" s="89" t="s">
        <v>27</v>
      </c>
      <c r="H393" s="48" t="s">
        <v>26</v>
      </c>
      <c r="I393" s="7">
        <v>71176000000</v>
      </c>
      <c r="J393" s="89" t="s">
        <v>28</v>
      </c>
      <c r="K393" s="43">
        <v>109.98</v>
      </c>
      <c r="L393" s="19">
        <v>43009</v>
      </c>
      <c r="M393" s="19">
        <v>43070</v>
      </c>
      <c r="N393" s="89" t="s">
        <v>23</v>
      </c>
      <c r="O393" s="65" t="s">
        <v>18</v>
      </c>
    </row>
    <row r="394" spans="1:15" ht="38.25" x14ac:dyDescent="0.25">
      <c r="A394" s="67" t="s">
        <v>231</v>
      </c>
      <c r="B394" s="67" t="s">
        <v>794</v>
      </c>
      <c r="C394" s="84" t="s">
        <v>893</v>
      </c>
      <c r="D394" s="13" t="s">
        <v>416</v>
      </c>
      <c r="E394" s="34" t="s">
        <v>46</v>
      </c>
      <c r="F394" s="65">
        <v>642</v>
      </c>
      <c r="G394" s="89" t="s">
        <v>27</v>
      </c>
      <c r="H394" s="48" t="s">
        <v>26</v>
      </c>
      <c r="I394" s="7">
        <v>71176000000</v>
      </c>
      <c r="J394" s="89" t="s">
        <v>28</v>
      </c>
      <c r="K394" s="43">
        <v>50</v>
      </c>
      <c r="L394" s="19">
        <v>43009</v>
      </c>
      <c r="M394" s="19">
        <v>43070</v>
      </c>
      <c r="N394" s="89" t="s">
        <v>23</v>
      </c>
      <c r="O394" s="65" t="s">
        <v>18</v>
      </c>
    </row>
    <row r="395" spans="1:15" ht="36" x14ac:dyDescent="0.25">
      <c r="A395" s="67" t="s">
        <v>232</v>
      </c>
      <c r="B395" s="67" t="s">
        <v>538</v>
      </c>
      <c r="C395" s="67" t="s">
        <v>786</v>
      </c>
      <c r="D395" s="13" t="s">
        <v>892</v>
      </c>
      <c r="E395" s="34" t="s">
        <v>46</v>
      </c>
      <c r="F395" s="65">
        <v>642</v>
      </c>
      <c r="G395" s="89" t="s">
        <v>27</v>
      </c>
      <c r="H395" s="48" t="s">
        <v>26</v>
      </c>
      <c r="I395" s="7">
        <v>71176000000</v>
      </c>
      <c r="J395" s="89" t="s">
        <v>28</v>
      </c>
      <c r="K395" s="43">
        <v>150</v>
      </c>
      <c r="L395" s="19">
        <v>43009</v>
      </c>
      <c r="M395" s="19">
        <v>43070</v>
      </c>
      <c r="N395" s="89" t="s">
        <v>23</v>
      </c>
      <c r="O395" s="65" t="s">
        <v>18</v>
      </c>
    </row>
    <row r="396" spans="1:15" ht="36" x14ac:dyDescent="0.25">
      <c r="A396" s="67" t="s">
        <v>233</v>
      </c>
      <c r="B396" s="67" t="s">
        <v>780</v>
      </c>
      <c r="C396" s="67" t="s">
        <v>779</v>
      </c>
      <c r="D396" s="13" t="s">
        <v>243</v>
      </c>
      <c r="E396" s="34" t="s">
        <v>46</v>
      </c>
      <c r="F396" s="65">
        <v>168</v>
      </c>
      <c r="G396" s="89" t="s">
        <v>30</v>
      </c>
      <c r="H396" s="48">
        <v>756</v>
      </c>
      <c r="I396" s="7">
        <v>71176000000</v>
      </c>
      <c r="J396" s="89" t="s">
        <v>28</v>
      </c>
      <c r="K396" s="1">
        <v>32798</v>
      </c>
      <c r="L396" s="19">
        <v>43009</v>
      </c>
      <c r="M396" s="19">
        <v>43070</v>
      </c>
      <c r="N396" s="89" t="s">
        <v>23</v>
      </c>
      <c r="O396" s="65" t="s">
        <v>18</v>
      </c>
    </row>
    <row r="397" spans="1:15" ht="36" x14ac:dyDescent="0.25">
      <c r="A397" s="67" t="s">
        <v>234</v>
      </c>
      <c r="B397" s="67" t="s">
        <v>780</v>
      </c>
      <c r="C397" s="67" t="s">
        <v>781</v>
      </c>
      <c r="D397" s="13" t="s">
        <v>181</v>
      </c>
      <c r="E397" s="34" t="s">
        <v>46</v>
      </c>
      <c r="F397" s="65">
        <v>876</v>
      </c>
      <c r="G397" s="89" t="s">
        <v>31</v>
      </c>
      <c r="H397" s="48" t="s">
        <v>26</v>
      </c>
      <c r="I397" s="7">
        <v>71176000000</v>
      </c>
      <c r="J397" s="89" t="s">
        <v>28</v>
      </c>
      <c r="K397" s="1">
        <f>17.7+17.11+2.19</f>
        <v>37</v>
      </c>
      <c r="L397" s="19">
        <v>43009</v>
      </c>
      <c r="M397" s="19">
        <v>43070</v>
      </c>
      <c r="N397" s="89" t="s">
        <v>23</v>
      </c>
      <c r="O397" s="65" t="s">
        <v>18</v>
      </c>
    </row>
    <row r="398" spans="1:15" ht="36" x14ac:dyDescent="0.25">
      <c r="A398" s="67" t="s">
        <v>235</v>
      </c>
      <c r="B398" s="39" t="s">
        <v>820</v>
      </c>
      <c r="C398" s="39" t="s">
        <v>903</v>
      </c>
      <c r="D398" s="13" t="s">
        <v>511</v>
      </c>
      <c r="E398" s="34" t="s">
        <v>46</v>
      </c>
      <c r="F398" s="65">
        <v>642</v>
      </c>
      <c r="G398" s="89" t="s">
        <v>27</v>
      </c>
      <c r="H398" s="48">
        <v>1000</v>
      </c>
      <c r="I398" s="7">
        <v>71176000000</v>
      </c>
      <c r="J398" s="89" t="s">
        <v>28</v>
      </c>
      <c r="K398" s="1">
        <v>980</v>
      </c>
      <c r="L398" s="19">
        <v>43009</v>
      </c>
      <c r="M398" s="19">
        <v>43070</v>
      </c>
      <c r="N398" s="89" t="s">
        <v>23</v>
      </c>
      <c r="O398" s="65" t="s">
        <v>18</v>
      </c>
    </row>
    <row r="399" spans="1:15" ht="36" x14ac:dyDescent="0.25">
      <c r="A399" s="67" t="s">
        <v>236</v>
      </c>
      <c r="B399" s="67" t="s">
        <v>56</v>
      </c>
      <c r="C399" s="67" t="s">
        <v>101</v>
      </c>
      <c r="D399" s="45" t="s">
        <v>287</v>
      </c>
      <c r="E399" s="34" t="s">
        <v>46</v>
      </c>
      <c r="F399" s="65">
        <v>642</v>
      </c>
      <c r="G399" s="89" t="s">
        <v>27</v>
      </c>
      <c r="H399" s="48" t="s">
        <v>26</v>
      </c>
      <c r="I399" s="7">
        <v>71176000000</v>
      </c>
      <c r="J399" s="89" t="s">
        <v>28</v>
      </c>
      <c r="K399" s="1">
        <f>23.6</f>
        <v>23.6</v>
      </c>
      <c r="L399" s="19">
        <v>43009</v>
      </c>
      <c r="M399" s="19">
        <v>43070</v>
      </c>
      <c r="N399" s="89" t="s">
        <v>23</v>
      </c>
      <c r="O399" s="65" t="s">
        <v>18</v>
      </c>
    </row>
    <row r="400" spans="1:15" ht="36" x14ac:dyDescent="0.25">
      <c r="A400" s="67" t="s">
        <v>446</v>
      </c>
      <c r="B400" s="67" t="s">
        <v>791</v>
      </c>
      <c r="C400" s="67" t="s">
        <v>790</v>
      </c>
      <c r="D400" s="13" t="s">
        <v>898</v>
      </c>
      <c r="E400" s="34" t="s">
        <v>46</v>
      </c>
      <c r="F400" s="65">
        <v>642</v>
      </c>
      <c r="G400" s="89" t="s">
        <v>27</v>
      </c>
      <c r="H400" s="48" t="s">
        <v>26</v>
      </c>
      <c r="I400" s="7">
        <v>71176000000</v>
      </c>
      <c r="J400" s="89" t="s">
        <v>28</v>
      </c>
      <c r="K400" s="1">
        <v>70</v>
      </c>
      <c r="L400" s="19">
        <v>43009</v>
      </c>
      <c r="M400" s="19">
        <v>43070</v>
      </c>
      <c r="N400" s="89" t="s">
        <v>23</v>
      </c>
      <c r="O400" s="65" t="s">
        <v>18</v>
      </c>
    </row>
    <row r="401" spans="1:15" ht="36" x14ac:dyDescent="0.25">
      <c r="A401" s="67" t="s">
        <v>447</v>
      </c>
      <c r="B401" s="67" t="s">
        <v>138</v>
      </c>
      <c r="C401" s="67" t="s">
        <v>838</v>
      </c>
      <c r="D401" s="13" t="s">
        <v>180</v>
      </c>
      <c r="E401" s="34" t="s">
        <v>46</v>
      </c>
      <c r="F401" s="65">
        <v>642</v>
      </c>
      <c r="G401" s="89" t="s">
        <v>27</v>
      </c>
      <c r="H401" s="48" t="s">
        <v>26</v>
      </c>
      <c r="I401" s="7">
        <v>71176000000</v>
      </c>
      <c r="J401" s="89" t="s">
        <v>28</v>
      </c>
      <c r="K401" s="1">
        <v>100</v>
      </c>
      <c r="L401" s="19">
        <v>43009</v>
      </c>
      <c r="M401" s="19">
        <v>43070</v>
      </c>
      <c r="N401" s="89" t="s">
        <v>23</v>
      </c>
      <c r="O401" s="65" t="s">
        <v>18</v>
      </c>
    </row>
    <row r="402" spans="1:15" ht="36" x14ac:dyDescent="0.25">
      <c r="A402" s="67" t="s">
        <v>448</v>
      </c>
      <c r="B402" s="67" t="s">
        <v>797</v>
      </c>
      <c r="C402" s="39" t="s">
        <v>796</v>
      </c>
      <c r="D402" s="13" t="s">
        <v>385</v>
      </c>
      <c r="E402" s="34" t="s">
        <v>46</v>
      </c>
      <c r="F402" s="65">
        <v>642</v>
      </c>
      <c r="G402" s="89" t="s">
        <v>27</v>
      </c>
      <c r="H402" s="48" t="s">
        <v>26</v>
      </c>
      <c r="I402" s="7">
        <v>71176000000</v>
      </c>
      <c r="J402" s="89" t="s">
        <v>28</v>
      </c>
      <c r="K402" s="1">
        <f>70+62.85</f>
        <v>132.85</v>
      </c>
      <c r="L402" s="19">
        <v>43009</v>
      </c>
      <c r="M402" s="19">
        <v>43070</v>
      </c>
      <c r="N402" s="89" t="s">
        <v>23</v>
      </c>
      <c r="O402" s="65" t="s">
        <v>18</v>
      </c>
    </row>
    <row r="403" spans="1:15" ht="36" x14ac:dyDescent="0.25">
      <c r="A403" s="67" t="s">
        <v>692</v>
      </c>
      <c r="B403" s="67" t="s">
        <v>784</v>
      </c>
      <c r="C403" s="85" t="s">
        <v>899</v>
      </c>
      <c r="D403" s="13" t="s">
        <v>244</v>
      </c>
      <c r="E403" s="34" t="s">
        <v>46</v>
      </c>
      <c r="F403" s="65">
        <v>642</v>
      </c>
      <c r="G403" s="89" t="s">
        <v>27</v>
      </c>
      <c r="H403" s="48" t="s">
        <v>26</v>
      </c>
      <c r="I403" s="7">
        <v>71176000000</v>
      </c>
      <c r="J403" s="89" t="s">
        <v>28</v>
      </c>
      <c r="K403" s="1">
        <f>114.1+295</f>
        <v>409.1</v>
      </c>
      <c r="L403" s="19">
        <v>43009</v>
      </c>
      <c r="M403" s="19">
        <v>43070</v>
      </c>
      <c r="N403" s="89" t="s">
        <v>23</v>
      </c>
      <c r="O403" s="65" t="s">
        <v>18</v>
      </c>
    </row>
    <row r="404" spans="1:15" ht="36" x14ac:dyDescent="0.25">
      <c r="A404" s="67" t="s">
        <v>693</v>
      </c>
      <c r="B404" s="67" t="s">
        <v>768</v>
      </c>
      <c r="C404" s="67" t="s">
        <v>803</v>
      </c>
      <c r="D404" s="13" t="s">
        <v>368</v>
      </c>
      <c r="E404" s="34" t="s">
        <v>46</v>
      </c>
      <c r="F404" s="65">
        <v>642</v>
      </c>
      <c r="G404" s="89" t="s">
        <v>27</v>
      </c>
      <c r="H404" s="48" t="s">
        <v>26</v>
      </c>
      <c r="I404" s="7">
        <v>71176000000</v>
      </c>
      <c r="J404" s="89" t="s">
        <v>28</v>
      </c>
      <c r="K404" s="1">
        <v>354</v>
      </c>
      <c r="L404" s="19">
        <v>43009</v>
      </c>
      <c r="M404" s="19">
        <v>43070</v>
      </c>
      <c r="N404" s="89" t="s">
        <v>23</v>
      </c>
      <c r="O404" s="65" t="s">
        <v>18</v>
      </c>
    </row>
    <row r="405" spans="1:15" ht="36" x14ac:dyDescent="0.25">
      <c r="A405" s="67" t="s">
        <v>694</v>
      </c>
      <c r="B405" s="67" t="s">
        <v>767</v>
      </c>
      <c r="C405" s="67" t="s">
        <v>807</v>
      </c>
      <c r="D405" s="13" t="s">
        <v>290</v>
      </c>
      <c r="E405" s="34" t="s">
        <v>46</v>
      </c>
      <c r="F405" s="65">
        <v>642</v>
      </c>
      <c r="G405" s="89" t="s">
        <v>27</v>
      </c>
      <c r="H405" s="48" t="s">
        <v>26</v>
      </c>
      <c r="I405" s="7">
        <v>71176000000</v>
      </c>
      <c r="J405" s="89" t="s">
        <v>28</v>
      </c>
      <c r="K405" s="1">
        <f>44.84+40.12+70</f>
        <v>154.96</v>
      </c>
      <c r="L405" s="19">
        <v>43009</v>
      </c>
      <c r="M405" s="19">
        <v>43070</v>
      </c>
      <c r="N405" s="89" t="s">
        <v>23</v>
      </c>
      <c r="O405" s="65" t="s">
        <v>18</v>
      </c>
    </row>
    <row r="406" spans="1:15" ht="36" x14ac:dyDescent="0.25">
      <c r="A406" s="67" t="s">
        <v>695</v>
      </c>
      <c r="B406" s="67" t="s">
        <v>138</v>
      </c>
      <c r="C406" s="67" t="s">
        <v>809</v>
      </c>
      <c r="D406" s="13" t="s">
        <v>229</v>
      </c>
      <c r="E406" s="34" t="s">
        <v>46</v>
      </c>
      <c r="F406" s="65">
        <v>642</v>
      </c>
      <c r="G406" s="89" t="s">
        <v>27</v>
      </c>
      <c r="H406" s="48" t="s">
        <v>26</v>
      </c>
      <c r="I406" s="7">
        <v>71176000000</v>
      </c>
      <c r="J406" s="89" t="s">
        <v>28</v>
      </c>
      <c r="K406" s="1">
        <f>11.8+20</f>
        <v>31.8</v>
      </c>
      <c r="L406" s="19">
        <v>43009</v>
      </c>
      <c r="M406" s="19">
        <v>43070</v>
      </c>
      <c r="N406" s="89" t="s">
        <v>23</v>
      </c>
      <c r="O406" s="65" t="s">
        <v>18</v>
      </c>
    </row>
    <row r="407" spans="1:15" ht="36" x14ac:dyDescent="0.25">
      <c r="A407" s="67" t="s">
        <v>696</v>
      </c>
      <c r="B407" s="67" t="s">
        <v>138</v>
      </c>
      <c r="C407" s="67" t="s">
        <v>808</v>
      </c>
      <c r="D407" s="13" t="s">
        <v>309</v>
      </c>
      <c r="E407" s="34" t="s">
        <v>46</v>
      </c>
      <c r="F407" s="65">
        <v>642</v>
      </c>
      <c r="G407" s="89" t="s">
        <v>27</v>
      </c>
      <c r="H407" s="48" t="s">
        <v>26</v>
      </c>
      <c r="I407" s="7">
        <v>71176000000</v>
      </c>
      <c r="J407" s="89" t="s">
        <v>28</v>
      </c>
      <c r="K407" s="1">
        <f>4.72+381.73+70+8.26</f>
        <v>464.71000000000004</v>
      </c>
      <c r="L407" s="19">
        <v>43009</v>
      </c>
      <c r="M407" s="19">
        <v>43070</v>
      </c>
      <c r="N407" s="89" t="s">
        <v>23</v>
      </c>
      <c r="O407" s="65" t="s">
        <v>18</v>
      </c>
    </row>
    <row r="408" spans="1:15" s="6" customFormat="1" ht="40.5" customHeight="1" x14ac:dyDescent="0.25">
      <c r="A408" s="67" t="s">
        <v>697</v>
      </c>
      <c r="B408" s="67" t="s">
        <v>138</v>
      </c>
      <c r="C408" s="67" t="s">
        <v>809</v>
      </c>
      <c r="D408" s="13" t="s">
        <v>177</v>
      </c>
      <c r="E408" s="34" t="s">
        <v>46</v>
      </c>
      <c r="F408" s="65">
        <v>642</v>
      </c>
      <c r="G408" s="89" t="s">
        <v>27</v>
      </c>
      <c r="H408" s="48" t="s">
        <v>26</v>
      </c>
      <c r="I408" s="7">
        <v>71176000000</v>
      </c>
      <c r="J408" s="89" t="s">
        <v>28</v>
      </c>
      <c r="K408" s="1">
        <v>689.26</v>
      </c>
      <c r="L408" s="19">
        <v>43009</v>
      </c>
      <c r="M408" s="19">
        <v>43070</v>
      </c>
      <c r="N408" s="89" t="s">
        <v>23</v>
      </c>
      <c r="O408" s="65" t="s">
        <v>18</v>
      </c>
    </row>
    <row r="409" spans="1:15" ht="20.25" customHeight="1" x14ac:dyDescent="0.25">
      <c r="A409" s="9"/>
      <c r="D409" s="36"/>
      <c r="K409" s="10"/>
    </row>
    <row r="412" spans="1:15" x14ac:dyDescent="0.25">
      <c r="A412" s="12"/>
      <c r="H412" s="21"/>
      <c r="I412" s="8"/>
      <c r="J412" s="8"/>
      <c r="L412" s="16"/>
      <c r="N412" s="16"/>
    </row>
    <row r="413" spans="1:15" x14ac:dyDescent="0.25">
      <c r="A413" s="12"/>
      <c r="H413" s="22"/>
      <c r="I413" s="8"/>
      <c r="J413" s="8"/>
      <c r="L413" s="16"/>
      <c r="N413" s="16"/>
    </row>
    <row r="414" spans="1:15" x14ac:dyDescent="0.25">
      <c r="A414" s="12"/>
      <c r="H414" s="22"/>
      <c r="I414" s="8"/>
      <c r="J414" s="8"/>
      <c r="L414" s="16"/>
      <c r="N414" s="16"/>
    </row>
    <row r="415" spans="1:15" x14ac:dyDescent="0.25">
      <c r="A415" s="12"/>
      <c r="H415" s="22"/>
      <c r="I415" s="8"/>
      <c r="J415" s="8"/>
      <c r="L415" s="16"/>
      <c r="N415" s="16"/>
    </row>
    <row r="416" spans="1:15" x14ac:dyDescent="0.25">
      <c r="A416" s="12"/>
      <c r="H416" s="22"/>
      <c r="I416" s="8"/>
      <c r="J416" s="8"/>
      <c r="L416" s="16"/>
      <c r="N416" s="16"/>
    </row>
    <row r="417" spans="1:14" x14ac:dyDescent="0.25">
      <c r="A417" s="12"/>
      <c r="H417" s="22"/>
      <c r="I417" s="8"/>
      <c r="J417" s="8"/>
      <c r="L417" s="16"/>
      <c r="N417" s="16"/>
    </row>
    <row r="418" spans="1:14" x14ac:dyDescent="0.25">
      <c r="A418" s="12"/>
      <c r="H418" s="22"/>
      <c r="I418" s="8"/>
      <c r="J418" s="8"/>
      <c r="L418" s="16"/>
      <c r="N418" s="16"/>
    </row>
    <row r="419" spans="1:14" x14ac:dyDescent="0.25">
      <c r="A419" s="12"/>
      <c r="H419" s="22"/>
      <c r="I419" s="8"/>
      <c r="J419" s="8"/>
      <c r="L419" s="16"/>
      <c r="N419" s="16"/>
    </row>
    <row r="420" spans="1:14" x14ac:dyDescent="0.25">
      <c r="A420" s="12"/>
      <c r="H420" s="22"/>
      <c r="I420" s="8"/>
      <c r="J420" s="8"/>
      <c r="L420" s="16"/>
      <c r="N420" s="16"/>
    </row>
    <row r="421" spans="1:14" x14ac:dyDescent="0.25">
      <c r="A421" s="12"/>
      <c r="H421" s="22"/>
      <c r="I421" s="8"/>
      <c r="J421" s="8"/>
      <c r="L421" s="16"/>
      <c r="N421" s="16"/>
    </row>
    <row r="422" spans="1:14" x14ac:dyDescent="0.25">
      <c r="A422" s="12"/>
      <c r="H422" s="22"/>
      <c r="I422" s="8"/>
      <c r="J422" s="8"/>
      <c r="L422" s="16"/>
      <c r="N422" s="16"/>
    </row>
    <row r="423" spans="1:14" x14ac:dyDescent="0.25">
      <c r="A423" s="12"/>
      <c r="H423" s="22"/>
      <c r="I423" s="8"/>
      <c r="J423" s="8"/>
      <c r="L423" s="16"/>
      <c r="N423" s="16"/>
    </row>
    <row r="424" spans="1:14" x14ac:dyDescent="0.25">
      <c r="A424" s="12"/>
      <c r="H424" s="23"/>
      <c r="I424" s="11"/>
      <c r="J424" s="8"/>
      <c r="L424" s="16"/>
      <c r="N424" s="16"/>
    </row>
    <row r="425" spans="1:14" x14ac:dyDescent="0.25">
      <c r="A425" s="12"/>
      <c r="H425" s="21"/>
      <c r="I425" s="8"/>
      <c r="J425" s="8"/>
      <c r="L425" s="16"/>
      <c r="N425" s="16"/>
    </row>
    <row r="426" spans="1:14" x14ac:dyDescent="0.25">
      <c r="A426" s="12"/>
      <c r="H426" s="21"/>
      <c r="I426" s="8"/>
      <c r="J426" s="8"/>
      <c r="L426" s="16"/>
      <c r="N426" s="16"/>
    </row>
  </sheetData>
  <mergeCells count="27">
    <mergeCell ref="M1:O1"/>
    <mergeCell ref="M2:O2"/>
    <mergeCell ref="D17:O17"/>
    <mergeCell ref="A240:O240"/>
    <mergeCell ref="A313:O313"/>
    <mergeCell ref="F12:G12"/>
    <mergeCell ref="F11:I11"/>
    <mergeCell ref="F7:H7"/>
    <mergeCell ref="F8:K8"/>
    <mergeCell ref="F9:K9"/>
    <mergeCell ref="A5:O5"/>
    <mergeCell ref="M4:O4"/>
    <mergeCell ref="M3:O3"/>
    <mergeCell ref="A373:O373"/>
    <mergeCell ref="O13:O14"/>
    <mergeCell ref="A13:A15"/>
    <mergeCell ref="B13:B15"/>
    <mergeCell ref="C13:C15"/>
    <mergeCell ref="D13:M13"/>
    <mergeCell ref="D14:D15"/>
    <mergeCell ref="E14:E15"/>
    <mergeCell ref="F14:G14"/>
    <mergeCell ref="H14:H15"/>
    <mergeCell ref="I14:J14"/>
    <mergeCell ref="K14:K15"/>
    <mergeCell ref="L14:M14"/>
    <mergeCell ref="N13:N15"/>
  </mergeCells>
  <hyperlinks>
    <hyperlink ref="F10" r:id="rId1"/>
  </hyperlinks>
  <pageMargins left="0.39370078740157483" right="0.19685039370078741" top="0.43307086614173229" bottom="0.43307086614173229" header="0.31496062992125984" footer="0.31496062992125984"/>
  <pageSetup paperSize="9" scale="51" orientation="landscape" r:id="rId2"/>
  <rowBreaks count="2" manualBreakCount="2">
    <brk id="366" max="14" man="1"/>
    <brk id="39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Иванина Татьяна Васильевна</dc:creator>
  <cp:lastModifiedBy>Панко Христина Александровна</cp:lastModifiedBy>
  <cp:lastPrinted>2017-04-07T05:03:17Z</cp:lastPrinted>
  <dcterms:created xsi:type="dcterms:W3CDTF">2012-11-16T06:13:17Z</dcterms:created>
  <dcterms:modified xsi:type="dcterms:W3CDTF">2017-04-07T11:12:21Z</dcterms:modified>
</cp:coreProperties>
</file>