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160" windowWidth="15420" windowHeight="4515" tabRatio="949"/>
  </bookViews>
  <sheets>
    <sheet name="План закупок 2016 г." sheetId="132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B" localSheetId="0">#REF!</definedName>
    <definedName name="B">#REF!</definedName>
    <definedName name="Beg_Bal" localSheetId="0">#REF!</definedName>
    <definedName name="Beg_Bal">#REF!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Qnu" localSheetId="0">#REF!</definedName>
    <definedName name="cntQnu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v" localSheetId="0">IF('План закупок 2016 г.'!Loan_Amount*'План закупок 2016 г.'!Interest_Rate*'План закупок 2016 г.'!Loan_Years*'План закупок 2016 г.'!Loan_Start&gt;0,1,0)</definedName>
    <definedName name="cv">IF([1]!Loan_Amount*[1]!Interest_Rate*[1]!Loan_Years*[1]!Loan_Start&gt;0,1,0)</definedName>
    <definedName name="Data" localSheetId="0">#REF!</definedName>
    <definedName name="Data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#REF!</definedName>
    <definedName name="E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IF('План закупок 2016 г.'!Values_Entered,'План закупок 2016 г.'!Header_Row+'План закупок 2016 г.'!Number_of_Payments,'План закупок 2016 г.'!Header_Row)</definedName>
    <definedName name="Last_Row">IF([1]!Values_Entered,Header_Row+[1]!Number_of_Payments,Header_Row)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um_Pmt_Per_Year" localSheetId="0">#REF!</definedName>
    <definedName name="Num_Pmt_Per_Year">#REF!</definedName>
    <definedName name="Number_of_Payments" localSheetId="0">MATCH(0.01,'План закупок 2016 г.'!End_Bal,-1)+1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DATE(YEAR('План закупок 2016 г.'!Loan_Start),MONTH('План закупок 2016 г.'!Loan_Start)+Payment_Number,DAY('План закупок 2016 г.'!Loan_Start))</definedName>
    <definedName name="Payment_Date">DATE(YEAR(Loan_Start),MONTH(Loan_Start)+Payment_Number,DAY(Loan_Start))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c" localSheetId="0">#REF!</definedName>
    <definedName name="Princ">#REF!</definedName>
    <definedName name="Print_Area_Reset" localSheetId="0">OFFSET('План закупок 2016 г.'!Full_Print,0,0,'План закупок 2016 г.'!Last_Row)</definedName>
    <definedName name="Print_Area_Reset">OFFSET(Full_Print,0,0,Last_Row)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qwe" localSheetId="0">#REF!</definedName>
    <definedName name="qwe">#REF!</definedName>
    <definedName name="qwer" localSheetId="0">#REF!</definedName>
    <definedName name="qwe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ujkryukyr" localSheetId="0">#REF!</definedName>
    <definedName name="ujkryukyr">#REF!</definedName>
    <definedName name="Values_Entered" localSheetId="0">IF('План закупок 2016 г.'!Loan_Amount*'План закупок 2016 г.'!Interest_Rate*'План закупок 2016 г.'!Loan_Years*'План закупок 2016 г.'!Loan_Start&gt;0,1,0)</definedName>
    <definedName name="Values_Entered">IF(Loan_Amount*Interest_Rate*Loan_Years*Loan_Start&gt;0,1,0)</definedName>
    <definedName name="аа" localSheetId="0">IF('План закупок 2016 г.'!Loan_Amount*'План закупок 2016 г.'!Interest_Rate*'План закупок 2016 г.'!Loan_Years*'План закупок 2016 г.'!Loan_Start&gt;0,1,0)</definedName>
    <definedName name="аа">IF(Loan_Amount*Interest_Rate*Loan_Years*Loan_Start&gt;0,1,0)</definedName>
    <definedName name="ааа" localSheetId="0">OFFSET('План закупок 2016 г.'!Full_Print,0,0,'План закупок 2016 г.'!Last_Row)</definedName>
    <definedName name="ааа">OFFSET(Full_Print,0,0,Last_Row)</definedName>
    <definedName name="Аренда" localSheetId="0">Scheduled_Payment+Extra_Payment</definedName>
    <definedName name="Аренда">Scheduled_Payment+Extra_Payment</definedName>
    <definedName name="б" localSheetId="0">#REF!</definedName>
    <definedName name="б">#REF!</definedName>
    <definedName name="ваа" localSheetId="0">MATCH(0.01,'План закупок 2016 г.'!End_Bal,-1)+1</definedName>
    <definedName name="ваа">MATCH(0.01,End_Bal,-1)+1</definedName>
    <definedName name="ваыв" localSheetId="0">IF('План закупок 2016 г.'!Loan_Amount*'План закупок 2016 г.'!Interest_Rate*'План закупок 2016 г.'!Loan_Years*'План закупок 2016 г.'!Loan_Start&gt;0,1,0)</definedName>
    <definedName name="ваыв">IF(Loan_Amount*Interest_Rate*Loan_Years*Loan_Start&gt;0,1,0)</definedName>
    <definedName name="год" localSheetId="0">MATCH(0.01,'План закупок 2016 г.'!End_Bal,-1)+1</definedName>
    <definedName name="год">MATCH(0.01,End_Bal,-1)+1</definedName>
    <definedName name="гшпршгпшз" localSheetId="0">#REF!</definedName>
    <definedName name="гшпршгпшз">#REF!</definedName>
    <definedName name="действующее" localSheetId="0">Scheduled_Payment+Extra_Payment</definedName>
    <definedName name="действующее">Scheduled_Payment+Extra_Payment</definedName>
    <definedName name="ДлинаБазовогоПериода" localSheetId="0">#REF!</definedName>
    <definedName name="ДлинаБазовогоПериода">#REF!</definedName>
    <definedName name="ДлинаПериода" localSheetId="0">#REF!</definedName>
    <definedName name="ДлинаПериода">#REF!</definedName>
    <definedName name="длодлод" localSheetId="0">Scheduled_Payment+Extra_Payment</definedName>
    <definedName name="длодлод">Scheduled_Payment+Extra_Payment</definedName>
    <definedName name="ЕСН" localSheetId="0">[2]Макро!#REF!</definedName>
    <definedName name="ЕСН">[2]Макро!#REF!</definedName>
    <definedName name="исп.2007" localSheetId="0">#REF!</definedName>
    <definedName name="исп.2007">#REF!</definedName>
    <definedName name="йцку" localSheetId="0">IF('План закупок 2016 г.'!Loan_Amount*'План закупок 2016 г.'!Interest_Rate*'План закупок 2016 г.'!Loan_Years*'План закупок 2016 г.'!Loan_Start&gt;0,1,0)</definedName>
    <definedName name="йцку">IF(Loan_Amount*Interest_Rate*Loan_Years*Loan_Start&gt;0,1,0)</definedName>
    <definedName name="лдд" localSheetId="0">IF('План закупок 2016 г.'!Values_Entered,'План закупок 2016 г.'!Header_Row+'План закупок 2016 г.'!Number_of_Payments,'План закупок 2016 г.'!Header_Row)</definedName>
    <definedName name="лдд">IF(Values_Entered,Header_Row+Number_of_Payments,Header_Row)</definedName>
    <definedName name="лот" localSheetId="0">Scheduled_Payment+Extra_Payment</definedName>
    <definedName name="лот">Scheduled_Payment+Extra_Payment</definedName>
    <definedName name="ммммм" localSheetId="0">#REF!</definedName>
    <definedName name="ммммм">#REF!</definedName>
    <definedName name="Новая" localSheetId="0">IF('План закупок 2016 г.'!Loan_Amount*'План закупок 2016 г.'!Interest_Rate*'План закупок 2016 г.'!Loan_Years*'План закупок 2016 г.'!Loan_Start&gt;0,1,0)</definedName>
    <definedName name="Новая">IF(Loan_Amount*Interest_Rate*Loan_Years*Loan_Start&gt;0,1,0)</definedName>
    <definedName name="_xlnm.Print_Area" localSheetId="0">'План закупок 2016 г.'!$A$1:$O$360</definedName>
    <definedName name="_xlnm.Print_Area">#REF!</definedName>
    <definedName name="огзщж" localSheetId="0">#REF!</definedName>
    <definedName name="огзщж">#REF!</definedName>
    <definedName name="ооо" localSheetId="0">#REF!</definedName>
    <definedName name="ооо">#REF!</definedName>
    <definedName name="Оплата" localSheetId="0">MATCH(0.01,'План закупок 2016 г.'!End_Bal,-1)+1</definedName>
    <definedName name="Оплата">MATCH(0.01,End_Bal,-1)+1</definedName>
    <definedName name="орт" localSheetId="0">#REF!</definedName>
    <definedName name="орт">#REF!</definedName>
    <definedName name="пасор" localSheetId="0">Scheduled_Payment+Extra_Payment</definedName>
    <definedName name="пасор">Scheduled_Payment+Extra_Payment</definedName>
    <definedName name="пг" localSheetId="0">IF('План закупок 2016 г.'!ваыв,'План закупок 2016 г.'!Header_Row+'План закупок 2016 г.'!Number_of_Payments,'План закупок 2016 г.'!Header_Row)</definedName>
    <definedName name="пг">IF(ваыв,Header_Row+Number_of_Payments,Header_Row)</definedName>
    <definedName name="ПробегТепловозаДоКапремонта" localSheetId="0">#REF!</definedName>
    <definedName name="ПробегТепловозаДоКапремонта">#REF!</definedName>
    <definedName name="ПробегЭлектровозаДоКапремонта" localSheetId="0">#REF!</definedName>
    <definedName name="ПробегЭлектровозаДоКапремонта">#REF!</definedName>
    <definedName name="ПробегЭлектросекцииДоКапремонта" localSheetId="0">#REF!</definedName>
    <definedName name="ПробегЭлектросекцииДоКапремонта">#REF!</definedName>
    <definedName name="РЖД" localSheetId="0">#REF!</definedName>
    <definedName name="РЖД">#REF!</definedName>
    <definedName name="рлд" localSheetId="0">#REF!</definedName>
    <definedName name="рлд">#REF!</definedName>
    <definedName name="ТипПодразделения" localSheetId="0">[2]Макро!#REF!</definedName>
    <definedName name="ТипПодразделения">[2]Макро!#REF!</definedName>
    <definedName name="ТЧ1" localSheetId="0">#REF!</definedName>
    <definedName name="ТЧ1">#REF!</definedName>
    <definedName name="ууу" localSheetId="0">IF('План закупок 2016 г.'!йцку,'План закупок 2016 г.'!Header_Row+'План закупок 2016 г.'!Number_of_Payments,'План закупок 2016 г.'!Header_Row)</definedName>
    <definedName name="ууу">IF(йцку,Header_Row+[1]!Number_of_Payments,Header_Row)</definedName>
    <definedName name="фыва" localSheetId="0">IF('План закупок 2016 г.'!Loan_Amount*'План закупок 2016 г.'!Interest_Rate*'План закупок 2016 г.'!Loan_Years*'План закупок 2016 г.'!Loan_Start&gt;0,1,0)</definedName>
    <definedName name="фыва">IF(Loan_Amount*Interest_Rate*Loan_Years*Loan_Start&gt;0,1,0)</definedName>
    <definedName name="ЦА" localSheetId="0">[2]Макро!#REF!</definedName>
    <definedName name="ЦА">[2]Макро!#REF!</definedName>
    <definedName name="ч" localSheetId="0">#REF!</definedName>
    <definedName name="ч">#REF!</definedName>
    <definedName name="ЭЧ" localSheetId="0">[2]Макро!#REF!</definedName>
    <definedName name="ЭЧ">[2]Макро!#REF!</definedName>
    <definedName name="юлгаеш" localSheetId="0">Scheduled_Payment+Extra_Payment</definedName>
    <definedName name="юлгаеш">Scheduled_Payment+Extra_Payment</definedName>
    <definedName name="ячейка" localSheetId="0">#REF!</definedName>
    <definedName name="ячейка">#REF!</definedName>
  </definedNames>
  <calcPr calcId="144525"/>
</workbook>
</file>

<file path=xl/calcChain.xml><?xml version="1.0" encoding="utf-8"?>
<calcChain xmlns="http://schemas.openxmlformats.org/spreadsheetml/2006/main">
  <c r="K276" i="132" l="1"/>
  <c r="K235" i="132" l="1"/>
  <c r="K148" i="132" l="1"/>
  <c r="K192" i="132" l="1"/>
  <c r="K323" i="132" l="1"/>
  <c r="K118" i="132" l="1"/>
  <c r="K330" i="132" l="1"/>
  <c r="K314" i="132"/>
  <c r="K149" i="132" l="1"/>
  <c r="K81" i="132" l="1"/>
  <c r="K329" i="132"/>
  <c r="K325" i="132"/>
  <c r="K324" i="132"/>
  <c r="K322" i="132"/>
  <c r="K321" i="132"/>
  <c r="K320" i="132"/>
  <c r="K317" i="132"/>
  <c r="K316" i="132"/>
  <c r="K315" i="132"/>
  <c r="K312" i="132"/>
  <c r="K311" i="132"/>
  <c r="K310" i="132"/>
  <c r="K309" i="132"/>
  <c r="K308" i="132"/>
  <c r="K307" i="132"/>
  <c r="K306" i="132"/>
  <c r="K305" i="132"/>
  <c r="K299" i="132"/>
  <c r="K297" i="132"/>
  <c r="K294" i="132"/>
  <c r="K293" i="132"/>
  <c r="K292" i="132"/>
  <c r="H292" i="132"/>
  <c r="K291" i="132"/>
  <c r="K290" i="132"/>
  <c r="K289" i="132"/>
  <c r="K287" i="132"/>
  <c r="K286" i="132"/>
  <c r="K285" i="132"/>
  <c r="K284" i="132"/>
  <c r="K282" i="132"/>
  <c r="K261" i="132"/>
  <c r="K256" i="132"/>
  <c r="K255" i="132"/>
  <c r="K254" i="132"/>
  <c r="K251" i="132"/>
  <c r="K250" i="132"/>
  <c r="K248" i="132"/>
  <c r="K247" i="132"/>
  <c r="K244" i="132"/>
  <c r="K234" i="132"/>
  <c r="K233" i="132"/>
  <c r="K231" i="132"/>
  <c r="K220" i="132"/>
  <c r="K215" i="132"/>
  <c r="K214" i="132"/>
  <c r="K213" i="132"/>
  <c r="K212" i="132"/>
  <c r="K210" i="132"/>
  <c r="K206" i="132"/>
  <c r="K205" i="132"/>
  <c r="K204" i="132"/>
  <c r="K201" i="132"/>
  <c r="K200" i="132"/>
  <c r="K191" i="132"/>
  <c r="K190" i="132"/>
  <c r="K189" i="132"/>
  <c r="K186" i="132"/>
  <c r="K170" i="132"/>
  <c r="K160" i="132"/>
  <c r="H158" i="132"/>
  <c r="K157" i="132"/>
  <c r="K156" i="132"/>
  <c r="H154" i="132"/>
  <c r="K151" i="132"/>
  <c r="K150" i="132"/>
  <c r="K146" i="132"/>
  <c r="K145" i="132"/>
  <c r="K144" i="132"/>
  <c r="K142" i="132"/>
  <c r="K138" i="132"/>
  <c r="K135" i="132"/>
  <c r="K134" i="132"/>
  <c r="K133" i="132"/>
  <c r="K130" i="132"/>
  <c r="K129" i="132"/>
  <c r="K127" i="132"/>
  <c r="K126" i="132"/>
  <c r="H126" i="132"/>
  <c r="K125" i="132"/>
  <c r="K124" i="132"/>
  <c r="K123" i="132"/>
  <c r="K122" i="132"/>
  <c r="K121" i="132"/>
  <c r="K120" i="132"/>
  <c r="K119" i="132"/>
  <c r="K115" i="132"/>
  <c r="K114" i="132"/>
  <c r="K113" i="132"/>
  <c r="K112" i="132"/>
  <c r="K85" i="132"/>
  <c r="K84" i="132"/>
  <c r="K83" i="132"/>
  <c r="K82" i="132"/>
  <c r="K80" i="132"/>
  <c r="H80" i="132"/>
  <c r="K79" i="132"/>
  <c r="H79" i="132"/>
  <c r="K78" i="132"/>
  <c r="K77" i="132"/>
  <c r="K76" i="132"/>
  <c r="K75" i="132"/>
  <c r="H75" i="132"/>
  <c r="K71" i="132"/>
  <c r="K67" i="132"/>
  <c r="H67" i="132"/>
  <c r="K62" i="132"/>
  <c r="K61" i="132"/>
  <c r="K60" i="132"/>
  <c r="H60" i="132"/>
  <c r="K59" i="132"/>
  <c r="H59" i="132"/>
  <c r="K58" i="132"/>
  <c r="K56" i="132"/>
  <c r="H55" i="132"/>
  <c r="K54" i="132"/>
  <c r="K53" i="132"/>
  <c r="K52" i="132"/>
  <c r="K51" i="132"/>
  <c r="K50" i="132"/>
  <c r="K49" i="132"/>
  <c r="K48" i="132"/>
  <c r="K47" i="132"/>
  <c r="K46" i="132"/>
  <c r="K45" i="132"/>
  <c r="K44" i="132"/>
  <c r="K43" i="132"/>
  <c r="K42" i="132"/>
  <c r="K41" i="132"/>
  <c r="K40" i="132"/>
  <c r="K39" i="132"/>
  <c r="K38" i="132"/>
  <c r="K37" i="132"/>
  <c r="K36" i="132"/>
  <c r="K33" i="132"/>
  <c r="K32" i="132"/>
  <c r="K27" i="132"/>
  <c r="H27" i="132"/>
  <c r="K18" i="132"/>
</calcChain>
</file>

<file path=xl/sharedStrings.xml><?xml version="1.0" encoding="utf-8"?>
<sst xmlns="http://schemas.openxmlformats.org/spreadsheetml/2006/main" count="3010" uniqueCount="895">
  <si>
    <t>№ п/п</t>
  </si>
  <si>
    <t>Условия договора</t>
  </si>
  <si>
    <t>Предмет договора</t>
  </si>
  <si>
    <t>Единица измерения</t>
  </si>
  <si>
    <t>График осуществления процедур закупки</t>
  </si>
  <si>
    <t>1.1</t>
  </si>
  <si>
    <t>1.2</t>
  </si>
  <si>
    <t>1.3</t>
  </si>
  <si>
    <t>2.2</t>
  </si>
  <si>
    <t>2.1</t>
  </si>
  <si>
    <t>2.5</t>
  </si>
  <si>
    <t>2.3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</si>
  <si>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</si>
  <si>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</si>
  <si>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</si>
  <si>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</si>
  <si>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</si>
  <si>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</si>
  <si>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</si>
  <si>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</si>
  <si>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</si>
  <si>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</si>
  <si>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Наименование заказчика</t>
  </si>
  <si>
    <t>Открытое акционерное общество "Ямальская железнодорожная компания"</t>
  </si>
  <si>
    <t>Адрес местонахождения заказчика</t>
  </si>
  <si>
    <t>Телефон заказчика</t>
  </si>
  <si>
    <t>(3494) 92-10-08</t>
  </si>
  <si>
    <t>Электронная почта заказчика</t>
  </si>
  <si>
    <t>info@yrw.ru</t>
  </si>
  <si>
    <t>ИНН</t>
  </si>
  <si>
    <t>КПП</t>
  </si>
  <si>
    <t>Способ закупки</t>
  </si>
  <si>
    <t>Регион поставки товаров (выполнения работ, оказания услуг)</t>
  </si>
  <si>
    <t>Код по ОКЕИ</t>
  </si>
  <si>
    <t>наименование</t>
  </si>
  <si>
    <t>Срок исполнения договора (месяц, год)</t>
  </si>
  <si>
    <t>да/нет</t>
  </si>
  <si>
    <t>1.4</t>
  </si>
  <si>
    <t>нет</t>
  </si>
  <si>
    <t>Сведения о НМЦ договора (цене лота), тыс.руб. в т.ч. НДС</t>
  </si>
  <si>
    <t>Планируемая дата (период) размещения извещения о закупке (месяц, год)</t>
  </si>
  <si>
    <t>Сведения о кол-ве (объеме)</t>
  </si>
  <si>
    <t>Аренда вокзала Коротчаево</t>
  </si>
  <si>
    <t>Замена ЭКЗЛ (электроной кассовой ленты защищенной)</t>
  </si>
  <si>
    <t>Минимально необходимые требования</t>
  </si>
  <si>
    <t>ЕП</t>
  </si>
  <si>
    <t>Код ОКАТО</t>
  </si>
  <si>
    <t>Закупка в эл. форме</t>
  </si>
  <si>
    <t>629300, РФ, Ямало-Ненецкий автономный округ, г. Новый Уренгой, ул. 26 съезда КПСС, д. 3.</t>
  </si>
  <si>
    <t>1 КВАРТАЛ (услуги)</t>
  </si>
  <si>
    <t xml:space="preserve"> I КВАРТАЛ (материалы)</t>
  </si>
  <si>
    <t>II КВАРТАЛ (услуги)</t>
  </si>
  <si>
    <t>II КВАРТАЛ (материалы)</t>
  </si>
  <si>
    <t>III КВАРТАЛ (услуги)</t>
  </si>
  <si>
    <t>III КВАРТАЛ (материалы)</t>
  </si>
  <si>
    <t>IV КВАРТАЛ (услуги)</t>
  </si>
  <si>
    <t>IV КВАРТАЛ (материалы)</t>
  </si>
  <si>
    <t>Обслуживание яч. 28 ПС Опорная</t>
  </si>
  <si>
    <t>Аренда электросетевого имущества</t>
  </si>
  <si>
    <t>по факту</t>
  </si>
  <si>
    <t>Сервисное обслуживание КПО ст.Тыдыл</t>
  </si>
  <si>
    <t>Ремонт электродвигателей</t>
  </si>
  <si>
    <t>Услуги автовышки, ямобура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</si>
  <si>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</si>
  <si>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</si>
  <si>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</si>
  <si>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</si>
  <si>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</si>
  <si>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</si>
  <si>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</si>
  <si>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</si>
  <si>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</si>
  <si>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</si>
  <si>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</si>
  <si>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</si>
  <si>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</si>
  <si>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м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</si>
  <si>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</si>
  <si>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</si>
  <si>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</si>
  <si>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</si>
  <si>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</si>
  <si>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</si>
  <si>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</si>
  <si>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</si>
  <si>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</si>
  <si>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</si>
  <si>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</si>
  <si>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</si>
  <si>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</si>
  <si>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</si>
  <si>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Договор подряда - проведение профилактических  испытаний  и измерений электрооборудования объектов.</t>
  </si>
  <si>
    <t>ед.</t>
  </si>
  <si>
    <t>По заявке</t>
  </si>
  <si>
    <t>г. Н. Уренгой</t>
  </si>
  <si>
    <t>ед./км</t>
  </si>
  <si>
    <t>25/2,525</t>
  </si>
  <si>
    <t xml:space="preserve">Аккумуляторы  </t>
  </si>
  <si>
    <t xml:space="preserve">Вода питьевая </t>
  </si>
  <si>
    <t>Грузо - захватывающие приспособления</t>
  </si>
  <si>
    <t>Запасные части автомобильные</t>
  </si>
  <si>
    <t>Запасные части вагонные</t>
  </si>
  <si>
    <t>Запасные части для путевой техники</t>
  </si>
  <si>
    <t>Запорно-пломбировочные устройства</t>
  </si>
  <si>
    <t>Инструмент ручной</t>
  </si>
  <si>
    <t>Инструмент и инвентарь пожарный</t>
  </si>
  <si>
    <t xml:space="preserve">Кабельно - проводниковая продукция </t>
  </si>
  <si>
    <t>Канцтовары</t>
  </si>
  <si>
    <t>Лакокрасочные изделия</t>
  </si>
  <si>
    <t>Материалы верхнего строения пути</t>
  </si>
  <si>
    <t xml:space="preserve">Мебель </t>
  </si>
  <si>
    <t>Металлопродукция</t>
  </si>
  <si>
    <t>Метизы</t>
  </si>
  <si>
    <t>Пиломатериалы</t>
  </si>
  <si>
    <t>Штампы, печати, оттиски</t>
  </si>
  <si>
    <t>Постельные принадлежности</t>
  </si>
  <si>
    <t>Посуда</t>
  </si>
  <si>
    <t>Резино - технические изделия (шины автомобильные)</t>
  </si>
  <si>
    <t>Сантехнические товары</t>
  </si>
  <si>
    <t xml:space="preserve">Спирт этиловый </t>
  </si>
  <si>
    <t>Специальная одежда, специальная обувь и СИЗ</t>
  </si>
  <si>
    <t xml:space="preserve">Строительные материалы </t>
  </si>
  <si>
    <t xml:space="preserve">Хозяйственные товары/ инвентарь </t>
  </si>
  <si>
    <t>Чистящие и моющие средства</t>
  </si>
  <si>
    <t>Шпала, брус переводной</t>
  </si>
  <si>
    <t xml:space="preserve">Щебень </t>
  </si>
  <si>
    <t>Электробытовые товары</t>
  </si>
  <si>
    <t>Электроинструмент</t>
  </si>
  <si>
    <t>Электроды</t>
  </si>
  <si>
    <t xml:space="preserve">Электроматериалы </t>
  </si>
  <si>
    <t xml:space="preserve">Электрооборудование </t>
  </si>
  <si>
    <t>кг</t>
  </si>
  <si>
    <t>тн</t>
  </si>
  <si>
    <t>усл. ед.</t>
  </si>
  <si>
    <t>166/113</t>
  </si>
  <si>
    <t>кг/м3</t>
  </si>
  <si>
    <t xml:space="preserve">Масла и смазки </t>
  </si>
  <si>
    <t>Материалы СЦБ и связи</t>
  </si>
  <si>
    <t xml:space="preserve">Уголь   </t>
  </si>
  <si>
    <t>Приборы контрольно - измерительные</t>
  </si>
  <si>
    <t>тонн</t>
  </si>
  <si>
    <t>46.71</t>
  </si>
  <si>
    <t>г. Н.Уренгой</t>
  </si>
  <si>
    <t>Запасные части для спец. техники</t>
  </si>
  <si>
    <t>Печатная и оформительская продукция</t>
  </si>
  <si>
    <t>Услуги телефонной связи</t>
  </si>
  <si>
    <t>По факту</t>
  </si>
  <si>
    <t>Аренда каналов связи</t>
  </si>
  <si>
    <t>Услуги по проверке реле и блоков СЦБ</t>
  </si>
  <si>
    <t>Расходы на материалы по устранению замечаний экспертизы (срок службы тепловозов)</t>
  </si>
  <si>
    <t xml:space="preserve">Оформление свид-ва прав собственности на Вл-6кВ и КТП 1Г ПС Головная-Коротчаево (до 600 метров) </t>
  </si>
  <si>
    <t>Строительство вахтового комплекса на ст. Ягельная</t>
  </si>
  <si>
    <t>Поставка, монтаж и наладка АССИ узлов учета электроэнергии на ст. Н. Уренгой</t>
  </si>
  <si>
    <t>Локомотивная радиостанция марки РВС-1-01</t>
  </si>
  <si>
    <t>Распорядительная станция СР-Ц-04</t>
  </si>
  <si>
    <t>Дефетоскопная тележка</t>
  </si>
  <si>
    <t>ОЗЦ</t>
  </si>
  <si>
    <t>да</t>
  </si>
  <si>
    <t>МФУ XEROX A3</t>
  </si>
  <si>
    <t>Трассоискатель Seek Tech SR-20</t>
  </si>
  <si>
    <t>Продление назначенного срока службы тепловозов серии ТЭМ-2</t>
  </si>
  <si>
    <t>Регистрационные и кадастровые работы (Группа резервуаров)</t>
  </si>
  <si>
    <t>Строительство АБЗ ст. Н.Уренгой 2 этап</t>
  </si>
  <si>
    <t>Строительство инженерных сетей тепло-водоснабжения</t>
  </si>
  <si>
    <t>Видеокамера и оборудование</t>
  </si>
  <si>
    <t>Пресс гидравлический гаражный Р-342М3</t>
  </si>
  <si>
    <t>Стенд проверки блоков Л-116</t>
  </si>
  <si>
    <t xml:space="preserve">Электроталь </t>
  </si>
  <si>
    <t>Г/п 3 тн</t>
  </si>
  <si>
    <t>Г/п 20 тн</t>
  </si>
  <si>
    <t>Класс 10ТС</t>
  </si>
  <si>
    <t>ОЗП</t>
  </si>
  <si>
    <t>ПИР на строительство общежития в пос. Коротчаево</t>
  </si>
  <si>
    <t>Гидравлическая установка типа «Энерпред»</t>
  </si>
  <si>
    <t xml:space="preserve">Проведение специальной оценки условий труда </t>
  </si>
  <si>
    <t>Плата за негативное воздействие на окружающую среду</t>
  </si>
  <si>
    <t>3.31</t>
  </si>
  <si>
    <t>3.32</t>
  </si>
  <si>
    <t>3.35</t>
  </si>
  <si>
    <t>3.42</t>
  </si>
  <si>
    <t>3.43</t>
  </si>
  <si>
    <t>3.46</t>
  </si>
  <si>
    <t>3.48</t>
  </si>
  <si>
    <t>3.51</t>
  </si>
  <si>
    <t>3.52</t>
  </si>
  <si>
    <t>3.53</t>
  </si>
  <si>
    <t>3.54</t>
  </si>
  <si>
    <t>Абсорбент</t>
  </si>
  <si>
    <t xml:space="preserve">Оказание услуг по локализации и ликвидации разливов нефти и нефтепродуктов на складе ГСМ </t>
  </si>
  <si>
    <t>Осуществление пожарно профилактического обслуживания объектов ОАО ЯЖДК</t>
  </si>
  <si>
    <t>Производство работ по ремонту и обслуживанию средств обеспечения пожарной безопасности зданий и сооружений  ОАО ЯЖДК</t>
  </si>
  <si>
    <t>Оказание услуг по ликвидации (локализации) чрезвычайных ситуаций на подвижном составе</t>
  </si>
  <si>
    <t xml:space="preserve">Оказание услуг по  обезвреживанию производственных отходов </t>
  </si>
  <si>
    <t>Проведение производственного экологического  контроля (выбросы в атмосферу и почва)</t>
  </si>
  <si>
    <t xml:space="preserve">Разработка проекта предельно допустимых выбросов загрязняющих веществ в атмосферу </t>
  </si>
  <si>
    <t xml:space="preserve">Разработка проекта санитарно - защитной зоны </t>
  </si>
  <si>
    <t xml:space="preserve">Проведение производственного   контроля </t>
  </si>
  <si>
    <t>Аптечка медицинская</t>
  </si>
  <si>
    <t>Реппеленты и мазь от обморожения</t>
  </si>
  <si>
    <t>Деповской ремонт цистерн</t>
  </si>
  <si>
    <t>Капитальный ремонт цистерн</t>
  </si>
  <si>
    <t xml:space="preserve">Поверка и ремонт шаблонов </t>
  </si>
  <si>
    <t>1.5</t>
  </si>
  <si>
    <t>Ремонт колесных пар</t>
  </si>
  <si>
    <t>Ремонт автосцепного устройства СА-3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</si>
  <si>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</si>
  <si>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</si>
  <si>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</si>
  <si>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</si>
  <si>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</si>
  <si>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</si>
  <si>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</si>
  <si>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</si>
  <si>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</si>
  <si>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</si>
  <si>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</si>
  <si>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</si>
  <si>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</si>
  <si>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</si>
  <si>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</si>
  <si>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</si>
  <si>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</si>
  <si>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</si>
  <si>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Деповской ремонт служебно-технических вагонов-шельтеров </t>
  </si>
  <si>
    <t>2.16</t>
  </si>
  <si>
    <t>2.17</t>
  </si>
  <si>
    <t>2.18</t>
  </si>
  <si>
    <t>2.19</t>
  </si>
  <si>
    <t>Промер пути</t>
  </si>
  <si>
    <t>Экспертиза промышленной безопасности кранов</t>
  </si>
  <si>
    <t xml:space="preserve">Оформление страхования ЛДМ Каско и Осаго </t>
  </si>
  <si>
    <t xml:space="preserve">Капитальный ремонт двигателя ЯМЗ-238 </t>
  </si>
  <si>
    <t>Очистка от снега переездов на ст.Пангоды</t>
  </si>
  <si>
    <t>Технический осмотр компрессоров</t>
  </si>
  <si>
    <t>Ремонт колёсных пар ВПР</t>
  </si>
  <si>
    <t>Крылья боковые для СДПМ</t>
  </si>
  <si>
    <t>3.38</t>
  </si>
  <si>
    <t>3.39</t>
  </si>
  <si>
    <t>3.45</t>
  </si>
  <si>
    <t>3.49</t>
  </si>
  <si>
    <t>час</t>
  </si>
  <si>
    <t>ст. Пангоды</t>
  </si>
  <si>
    <t xml:space="preserve"> ед.</t>
  </si>
  <si>
    <t>ОСАГО</t>
  </si>
  <si>
    <t>Установка ГЛОНАСС</t>
  </si>
  <si>
    <t>Ремонт автотранспорта, выполняемый сторонними организациями</t>
  </si>
  <si>
    <t>Получение спец разрешений на перевозку крупногабаритного и тяжеловесного груза</t>
  </si>
  <si>
    <t>Калибровка бензовозов</t>
  </si>
  <si>
    <t>Транспортные услуги сторонних организаций</t>
  </si>
  <si>
    <t>Оказание услуг по разработке Плана транспортной безопасности ж/д мост Правая Хита</t>
  </si>
  <si>
    <t>Оказание услуг по разработке Плана транспортной безопасности на 4-и транспортные средства УМиАТ ОАО «ЯЖДК»</t>
  </si>
  <si>
    <t>Оказание услуг по обслуживанию охранно-тревожной сигнализации, системы видеонаблюдения</t>
  </si>
  <si>
    <t>Оказание услуг по охране объекта</t>
  </si>
  <si>
    <t>Закупки работ и услуг для обеспечения деятельности многофункционального вокзала г. Новый Уренгой на 2016 год (ОАО "ЯЖДК-ДУ")</t>
  </si>
  <si>
    <t>гКал</t>
  </si>
  <si>
    <t>м3</t>
  </si>
  <si>
    <t>м2</t>
  </si>
  <si>
    <t>Проведение оценки уязвимости объекта транспортной инфраструктуры</t>
  </si>
  <si>
    <t>Разработка плана обеспечения транспортной безопасности</t>
  </si>
  <si>
    <t>Поверка приборов учета тепла, расходомеров, монометров</t>
  </si>
  <si>
    <t>по заявке</t>
  </si>
  <si>
    <t xml:space="preserve">Ремонт и техническое обслуживание контрольно-кассовых машин </t>
  </si>
  <si>
    <t>Теплоэнергия</t>
  </si>
  <si>
    <t>Водосабжение</t>
  </si>
  <si>
    <t>м3/час</t>
  </si>
  <si>
    <t>823,5/366</t>
  </si>
  <si>
    <t>Дезинсекция, дератизация</t>
  </si>
  <si>
    <t>Озеленение привокзальной территории</t>
  </si>
  <si>
    <t>Сопровождение и охрана грузов вагонах, контейнерах при преревозке ж/д транспортом</t>
  </si>
  <si>
    <t>Техническое обслуживание и ремонт весов вагонных РТВ-Д</t>
  </si>
  <si>
    <t>чел.</t>
  </si>
  <si>
    <t>01000000000-99000000000</t>
  </si>
  <si>
    <t>Территория РФ</t>
  </si>
  <si>
    <t>Образовательные услуги  (обучение работниов, повышение квалификации)</t>
  </si>
  <si>
    <t>Подарки новогодние</t>
  </si>
  <si>
    <t>Подарочные наборы канцелярские</t>
  </si>
  <si>
    <t>Медицинские услуги</t>
  </si>
  <si>
    <t>Проведение аудиторской проверки</t>
  </si>
  <si>
    <t>Подключение к системе "Главбух"</t>
  </si>
  <si>
    <t>Услуги экспресс-почты</t>
  </si>
  <si>
    <t>Услуги пассажирам в ЗОЛиД</t>
  </si>
  <si>
    <t>Полиграфические услуги</t>
  </si>
  <si>
    <t>Консультации по ведению бух. отчетности</t>
  </si>
  <si>
    <t>Прием официальных делигаций, ревизионных комиссий, аудиторских и инных проверок</t>
  </si>
  <si>
    <t>Стирка спецодежды, белья</t>
  </si>
  <si>
    <t>Топливная аппаратура Д 100</t>
  </si>
  <si>
    <t>Топливная аппаратура Д 50</t>
  </si>
  <si>
    <t>Запасные части для ремонта дизеля ТЭМ-2</t>
  </si>
  <si>
    <t>Запасные части для ремонта дизеля ТЭ3</t>
  </si>
  <si>
    <t>Запасные части для ремонта электроходовой ТЭМ2</t>
  </si>
  <si>
    <t>Запасные части для ремонта электроходовой ТЭ3</t>
  </si>
  <si>
    <t>Запчасти для ремонта вагон-шельтера</t>
  </si>
  <si>
    <t>Резино-технические изделия (ремни, кольца, прокдладки тепловозные)</t>
  </si>
  <si>
    <t>Электроаппаратная группа запчастей тепловозов</t>
  </si>
  <si>
    <t>Запчасти для ремонта АЛСН, приборы безопасности (дешифратор ДКСВ-1-ДБ, прибор Л116У, сигнализатор давления 115 А, т.д.)</t>
  </si>
  <si>
    <t>мес</t>
  </si>
  <si>
    <t>Ремонт секций радиаторов</t>
  </si>
  <si>
    <t>Ремонт дешифраторов</t>
  </si>
  <si>
    <t>Колодка гребневая локомотивная</t>
  </si>
  <si>
    <t>3.28</t>
  </si>
  <si>
    <t>3.29</t>
  </si>
  <si>
    <t>3.30</t>
  </si>
  <si>
    <t>3.33</t>
  </si>
  <si>
    <t>3.34</t>
  </si>
  <si>
    <t>3.36</t>
  </si>
  <si>
    <t>3.37</t>
  </si>
  <si>
    <t>3.40</t>
  </si>
  <si>
    <t>3.41</t>
  </si>
  <si>
    <t>3.44</t>
  </si>
  <si>
    <t>3.47</t>
  </si>
  <si>
    <t>3.50</t>
  </si>
  <si>
    <t>Оргтехника</t>
  </si>
  <si>
    <t>3.55</t>
  </si>
  <si>
    <t>Персональные компьютеры</t>
  </si>
  <si>
    <t>3.56</t>
  </si>
  <si>
    <t>3.57</t>
  </si>
  <si>
    <t>3.58</t>
  </si>
  <si>
    <t>3.59</t>
  </si>
  <si>
    <t>3.60</t>
  </si>
  <si>
    <t>3.61</t>
  </si>
  <si>
    <t>3.62</t>
  </si>
  <si>
    <t>3.63</t>
  </si>
  <si>
    <t>Изоляционный материал, лента скоростемерная, полотно нетканное, брезент,</t>
  </si>
  <si>
    <t>Приборы учета топлива ГЛОНАСС для тепловозов</t>
  </si>
  <si>
    <t>Ремонт и поверка счетчиков ППО-40</t>
  </si>
  <si>
    <t>р-н Коротчаево</t>
  </si>
  <si>
    <t>Ремонт и техническое обслуживание ККМ</t>
  </si>
  <si>
    <t>Инкассация, пересчет и зачисление на счет наличных денег  ст.Коротчаево</t>
  </si>
  <si>
    <t>Деповской ремонт пассажирского вагона</t>
  </si>
  <si>
    <t>Текущий отцепочный ремонт узлов и частей вагонов</t>
  </si>
  <si>
    <t>Гкал</t>
  </si>
  <si>
    <t>Отпуск тепловой энергии</t>
  </si>
  <si>
    <t>Водоснабжение</t>
  </si>
  <si>
    <t>Транспортировка и размещение ТБО (Новый Уренгой)+самовывоз</t>
  </si>
  <si>
    <t>Транспортировка и размещение ТБО (Коротчаево)+ самовывоз</t>
  </si>
  <si>
    <t>824 / 240</t>
  </si>
  <si>
    <t>8960 / 872</t>
  </si>
  <si>
    <t>Анализ стоков</t>
  </si>
  <si>
    <t>Вывоз ТБО (ст. Пангоды)</t>
  </si>
  <si>
    <t>Дератизация, дезинсекция</t>
  </si>
  <si>
    <t>ст. Надым</t>
  </si>
  <si>
    <t>мес.</t>
  </si>
  <si>
    <t>ХВС и канализация</t>
  </si>
  <si>
    <t>ГВС квартир</t>
  </si>
  <si>
    <t>Аренда жилого помещения</t>
  </si>
  <si>
    <t>г. Москва</t>
  </si>
  <si>
    <t>Инвестиционная программа на 2016 год</t>
  </si>
  <si>
    <t xml:space="preserve">Оказание услуг по обезвреживанию отходов </t>
  </si>
  <si>
    <t>Аренда механизмов</t>
  </si>
  <si>
    <t>Договор о порядке обмена вагонами и организации перевозок по строящимся ж/д путям</t>
  </si>
  <si>
    <t>месяц</t>
  </si>
  <si>
    <t>Перевозка самовывозом водоотведения</t>
  </si>
  <si>
    <t>642 / 008</t>
  </si>
  <si>
    <t>113 / 356</t>
  </si>
  <si>
    <t>ЯНАО</t>
  </si>
  <si>
    <t>60.10</t>
  </si>
  <si>
    <t>Предоставление услуг интернет</t>
  </si>
  <si>
    <t>Антивирусная защита</t>
  </si>
  <si>
    <t>год</t>
  </si>
  <si>
    <t>Договор на установку и информационное обслуживание программно-технического продукта</t>
  </si>
  <si>
    <t>Услуги по заправке картриджей</t>
  </si>
  <si>
    <t>Расходные материалы для оргтехники</t>
  </si>
  <si>
    <t>Договора аренды земельного участка</t>
  </si>
  <si>
    <t>Договора аренды имущества</t>
  </si>
  <si>
    <t>Договора на проведение межевых работ</t>
  </si>
  <si>
    <t>м2 / м3</t>
  </si>
  <si>
    <t>17149 / 300</t>
  </si>
  <si>
    <t>Целевой взнос за членство в Нострое</t>
  </si>
  <si>
    <t>Получение сертификата Соответствия системам менеджмента качества</t>
  </si>
  <si>
    <t>Лицензирование вида деятельности "Сбор, транспортирование, обработка, утилизация обезвреживание, размещение отходов I-IV классов опасности"</t>
  </si>
  <si>
    <t>Лицензирование вида деятельности "Перевозка железнодорожным транспортом опасных грузов"</t>
  </si>
  <si>
    <t>Лицензирование вида деятельности "Перевозка пассажиров железнодорожным транспортом"</t>
  </si>
  <si>
    <t>Лицензирование вида деятельности «Эксплуатация взрывопожароопасных и химически опасных производственных объектов I, II и III классов опасности»</t>
  </si>
  <si>
    <t xml:space="preserve">Бланки журналы квитанции </t>
  </si>
  <si>
    <t>Бланки строгой отчетности (в т.ч. с логотопом)</t>
  </si>
  <si>
    <t>п. Пангоды</t>
  </si>
  <si>
    <t>Предоставление подвижного состава</t>
  </si>
  <si>
    <t>1.6</t>
  </si>
  <si>
    <t>1.7</t>
  </si>
  <si>
    <t xml:space="preserve">Радиостанции переносные, стационарные </t>
  </si>
  <si>
    <t>Технические газы и жидкости</t>
  </si>
  <si>
    <t>Согласно техническим требованиям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</si>
  <si>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</si>
  <si>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</si>
  <si>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</si>
  <si>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</si>
  <si>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</si>
  <si>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</si>
  <si>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</si>
  <si>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</si>
  <si>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</si>
  <si>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</si>
  <si>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</si>
  <si>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</si>
  <si>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</si>
  <si>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</si>
  <si>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</si>
  <si>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</si>
  <si>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</si>
  <si>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</si>
  <si>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</si>
  <si>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</si>
  <si>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</si>
  <si>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</si>
  <si>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</si>
  <si>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</si>
  <si>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</si>
  <si>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</si>
  <si>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</si>
  <si>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</si>
  <si>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</si>
  <si>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</si>
  <si>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</si>
  <si>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</si>
  <si>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</si>
  <si>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</si>
  <si>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1.43</t>
  </si>
  <si>
    <t>1.44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</si>
  <si>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</si>
  <si>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</si>
  <si>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</si>
  <si>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</si>
  <si>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</si>
  <si>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</si>
  <si>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</si>
  <si>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</si>
  <si>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</si>
  <si>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</si>
  <si>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</si>
  <si>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</si>
  <si>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</si>
  <si>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</si>
  <si>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</si>
  <si>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</si>
  <si>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</si>
  <si>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</si>
  <si>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</si>
  <si>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</si>
  <si>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</si>
  <si>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</si>
  <si>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</si>
  <si>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</si>
  <si>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</si>
  <si>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</si>
  <si>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</si>
  <si>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</si>
  <si>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</si>
  <si>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55 / 113</t>
  </si>
  <si>
    <t>64.19</t>
  </si>
  <si>
    <t>Услуги по ремонту и заправке картриджей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</si>
  <si>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</si>
  <si>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</si>
  <si>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</si>
  <si>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</si>
  <si>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</si>
  <si>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</si>
  <si>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</si>
  <si>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</si>
  <si>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</si>
  <si>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</si>
  <si>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</si>
  <si>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</si>
  <si>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</si>
  <si>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</si>
  <si>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</si>
  <si>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</si>
  <si>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</si>
  <si>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</si>
  <si>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</si>
  <si>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</si>
  <si>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</si>
  <si>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</si>
  <si>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</si>
  <si>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</si>
  <si>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</si>
  <si>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</si>
  <si>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</si>
  <si>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</si>
  <si>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</si>
  <si>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</si>
  <si>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</si>
  <si>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</si>
  <si>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49.41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</si>
  <si>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</si>
  <si>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</si>
  <si>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</si>
  <si>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</si>
  <si>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</si>
  <si>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</si>
  <si>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</si>
  <si>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</si>
  <si>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</si>
  <si>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</si>
  <si>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</si>
  <si>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</si>
  <si>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</si>
  <si>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</si>
  <si>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</si>
  <si>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</si>
  <si>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</si>
  <si>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</si>
  <si>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</si>
  <si>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</si>
  <si>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</si>
  <si>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</si>
  <si>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</si>
  <si>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</si>
  <si>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</si>
  <si>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</si>
  <si>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</si>
  <si>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</si>
  <si>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</si>
  <si>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</si>
  <si>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</si>
  <si>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</si>
  <si>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</si>
  <si>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</si>
  <si>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</si>
  <si>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</si>
  <si>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</si>
  <si>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</si>
  <si>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</si>
  <si>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</si>
  <si>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</si>
  <si>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</si>
  <si>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</si>
  <si>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</si>
  <si>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</si>
  <si>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</si>
  <si>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</si>
  <si>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</si>
  <si>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</si>
  <si>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</si>
  <si>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</si>
  <si>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</si>
  <si>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</si>
  <si>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</si>
  <si>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</si>
  <si>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</si>
  <si>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</si>
  <si>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</si>
  <si>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Электрический стенд для проверки генераторов и стареров ЕВ380 Profilnverter</t>
  </si>
  <si>
    <t>1.75</t>
  </si>
  <si>
    <t>по перечню</t>
  </si>
  <si>
    <t>Код по ОКВЭД 2</t>
  </si>
  <si>
    <t>Код по ОКПД 2</t>
  </si>
  <si>
    <t>33.14</t>
  </si>
  <si>
    <t>77.39</t>
  </si>
  <si>
    <t>61.10</t>
  </si>
  <si>
    <t>84.25</t>
  </si>
  <si>
    <t>71.12.53</t>
  </si>
  <si>
    <t>74.20.1</t>
  </si>
  <si>
    <t>30.20.4</t>
  </si>
  <si>
    <t>30.20</t>
  </si>
  <si>
    <t>52.21.13</t>
  </si>
  <si>
    <t>81.29</t>
  </si>
  <si>
    <t>45.20</t>
  </si>
  <si>
    <t>84.11</t>
  </si>
  <si>
    <t>71.12.6</t>
  </si>
  <si>
    <t>26.51</t>
  </si>
  <si>
    <t>80.20</t>
  </si>
  <si>
    <t>80.10</t>
  </si>
  <si>
    <t>74.90</t>
  </si>
  <si>
    <t>49.20</t>
  </si>
  <si>
    <t>74.90.31</t>
  </si>
  <si>
    <t>38.2</t>
  </si>
  <si>
    <t>36.0</t>
  </si>
  <si>
    <t>35.30</t>
  </si>
  <si>
    <t>81.3</t>
  </si>
  <si>
    <t>95.11</t>
  </si>
  <si>
    <t>68.20.2</t>
  </si>
  <si>
    <t>94.11</t>
  </si>
  <si>
    <t>71.20.7</t>
  </si>
  <si>
    <t>45.31</t>
  </si>
  <si>
    <t>46.13</t>
  </si>
  <si>
    <t>33.14.11</t>
  </si>
  <si>
    <t>61.10.11</t>
  </si>
  <si>
    <t>61.10.30</t>
  </si>
  <si>
    <t>84.25.19.190</t>
  </si>
  <si>
    <t>71.12.39.113</t>
  </si>
  <si>
    <t>74.90.13</t>
  </si>
  <si>
    <t>30.20.91</t>
  </si>
  <si>
    <t>52.21.1</t>
  </si>
  <si>
    <t>81.29.12.000</t>
  </si>
  <si>
    <t>31.20.91</t>
  </si>
  <si>
    <t>77.39.1</t>
  </si>
  <si>
    <t>65.12.3</t>
  </si>
  <si>
    <t>84.11.1</t>
  </si>
  <si>
    <t>71.12</t>
  </si>
  <si>
    <t>26.51.11</t>
  </si>
  <si>
    <t>80.20.1</t>
  </si>
  <si>
    <t>80.10.12</t>
  </si>
  <si>
    <t>74.90.1</t>
  </si>
  <si>
    <t>80.20.10.000</t>
  </si>
  <si>
    <t>80.10.12.000</t>
  </si>
  <si>
    <t>33.13</t>
  </si>
  <si>
    <t>33.13.11</t>
  </si>
  <si>
    <t>85.3</t>
  </si>
  <si>
    <t>85.31.11.000</t>
  </si>
  <si>
    <t>86.10</t>
  </si>
  <si>
    <t>69.20</t>
  </si>
  <si>
    <t>69.20.10</t>
  </si>
  <si>
    <t>70.22</t>
  </si>
  <si>
    <t>69.20.22.000</t>
  </si>
  <si>
    <t>53.20</t>
  </si>
  <si>
    <t>53.20.11</t>
  </si>
  <si>
    <t>52.23</t>
  </si>
  <si>
    <t>52.23.11</t>
  </si>
  <si>
    <t>18.1</t>
  </si>
  <si>
    <t>82.30</t>
  </si>
  <si>
    <t>82.30.11</t>
  </si>
  <si>
    <t>96.01</t>
  </si>
  <si>
    <t>96.01.1</t>
  </si>
  <si>
    <t>95.11.10</t>
  </si>
  <si>
    <t>82.91.12</t>
  </si>
  <si>
    <t>35.30.11.120</t>
  </si>
  <si>
    <t>36.00</t>
  </si>
  <si>
    <t>38.11</t>
  </si>
  <si>
    <t>38.11.21</t>
  </si>
  <si>
    <t>37.00</t>
  </si>
  <si>
    <t>37.00.12</t>
  </si>
  <si>
    <t>71.20.1</t>
  </si>
  <si>
    <t>70.20.11</t>
  </si>
  <si>
    <t>81.29.11</t>
  </si>
  <si>
    <t>33.11</t>
  </si>
  <si>
    <t>81.10</t>
  </si>
  <si>
    <t>68.32.1</t>
  </si>
  <si>
    <t>36.00.2</t>
  </si>
  <si>
    <t>35.30.2</t>
  </si>
  <si>
    <t>35.30.12.110</t>
  </si>
  <si>
    <t>77.39.19</t>
  </si>
  <si>
    <t>95.11.10.000</t>
  </si>
  <si>
    <t>62.02</t>
  </si>
  <si>
    <t>62.02.2</t>
  </si>
  <si>
    <t>68.20.1</t>
  </si>
  <si>
    <t>42.99</t>
  </si>
  <si>
    <t>43.12.11.190</t>
  </si>
  <si>
    <t>66.1</t>
  </si>
  <si>
    <t>71.20</t>
  </si>
  <si>
    <t>26.20</t>
  </si>
  <si>
    <t>74.90.15.110</t>
  </si>
  <si>
    <t>71.12.62</t>
  </si>
  <si>
    <t>71.12.40.120</t>
  </si>
  <si>
    <t>36.00.11.000</t>
  </si>
  <si>
    <t>46.49.23.000</t>
  </si>
  <si>
    <t>47.78.9</t>
  </si>
  <si>
    <t>47.78.90</t>
  </si>
  <si>
    <t>20.41</t>
  </si>
  <si>
    <t>14.12</t>
  </si>
  <si>
    <t>81.30.10</t>
  </si>
  <si>
    <t>27.20</t>
  </si>
  <si>
    <t>47.52.5</t>
  </si>
  <si>
    <t>21.20.24.170</t>
  </si>
  <si>
    <t>17.23.13.143</t>
  </si>
  <si>
    <t>25.73</t>
  </si>
  <si>
    <t>25.73.60.111</t>
  </si>
  <si>
    <t>19.20.21.300</t>
  </si>
  <si>
    <t>45.32.1</t>
  </si>
  <si>
    <t>30.20.40.143</t>
  </si>
  <si>
    <t>45.31.20.000</t>
  </si>
  <si>
    <t>80.20.10</t>
  </si>
  <si>
    <t>25.73.3</t>
  </si>
  <si>
    <t>28.29</t>
  </si>
  <si>
    <t>28.29.22</t>
  </si>
  <si>
    <t>27.32</t>
  </si>
  <si>
    <t>27.32.13.150</t>
  </si>
  <si>
    <t>46.49</t>
  </si>
  <si>
    <t>20.30</t>
  </si>
  <si>
    <t>42.12</t>
  </si>
  <si>
    <t>30.20.40.174</t>
  </si>
  <si>
    <t>20.59.41</t>
  </si>
  <si>
    <t>31.0</t>
  </si>
  <si>
    <t>25.9</t>
  </si>
  <si>
    <t>25.72</t>
  </si>
  <si>
    <t>25.72.14</t>
  </si>
  <si>
    <t>27.9</t>
  </si>
  <si>
    <t>27.90.70</t>
  </si>
  <si>
    <t>47.41</t>
  </si>
  <si>
    <t>47.41.3</t>
  </si>
  <si>
    <t>16.10</t>
  </si>
  <si>
    <t>58.19</t>
  </si>
  <si>
    <t>58.19.11</t>
  </si>
  <si>
    <t>47.41.1</t>
  </si>
  <si>
    <t>13.92</t>
  </si>
  <si>
    <t>13.92.12</t>
  </si>
  <si>
    <t>47.59.2</t>
  </si>
  <si>
    <t>22.29.23</t>
  </si>
  <si>
    <t>26.51.5</t>
  </si>
  <si>
    <t>26.30</t>
  </si>
  <si>
    <t>26.30.11.110</t>
  </si>
  <si>
    <t>21.20</t>
  </si>
  <si>
    <t>20.14.75</t>
  </si>
  <si>
    <t>46.13.11</t>
  </si>
  <si>
    <t>20.11</t>
  </si>
  <si>
    <t>20.11.11.130</t>
  </si>
  <si>
    <t>05.10</t>
  </si>
  <si>
    <t>16.10.1</t>
  </si>
  <si>
    <t>16.10.10.130</t>
  </si>
  <si>
    <t>08.12</t>
  </si>
  <si>
    <t>08.12.12.140</t>
  </si>
  <si>
    <t>18.13</t>
  </si>
  <si>
    <t>18.13.10</t>
  </si>
  <si>
    <t>26.40</t>
  </si>
  <si>
    <t>25.73.30</t>
  </si>
  <si>
    <t>25.93</t>
  </si>
  <si>
    <t>25.93.15.120</t>
  </si>
  <si>
    <t>27.90</t>
  </si>
  <si>
    <t>22.29.24</t>
  </si>
  <si>
    <t>27.40.2</t>
  </si>
  <si>
    <t>28.11</t>
  </si>
  <si>
    <t>28.11.13.110</t>
  </si>
  <si>
    <t>22.1</t>
  </si>
  <si>
    <t>22.01</t>
  </si>
  <si>
    <t>23.99</t>
  </si>
  <si>
    <t>23.99.19.110</t>
  </si>
  <si>
    <t>30.20.40</t>
  </si>
  <si>
    <t>30.20.40.113</t>
  </si>
  <si>
    <t>43.21</t>
  </si>
  <si>
    <t>43.21.10</t>
  </si>
  <si>
    <t>38.21</t>
  </si>
  <si>
    <t>71.12.13</t>
  </si>
  <si>
    <t>84.13.18</t>
  </si>
  <si>
    <t>71.12.17.000</t>
  </si>
  <si>
    <t>33.1</t>
  </si>
  <si>
    <t>33.11.1</t>
  </si>
  <si>
    <t>20.13</t>
  </si>
  <si>
    <t>49.4</t>
  </si>
  <si>
    <t>74.90.3</t>
  </si>
  <si>
    <t>74.90.15</t>
  </si>
  <si>
    <t>33.12</t>
  </si>
  <si>
    <t>33.12.19</t>
  </si>
  <si>
    <t>38.22</t>
  </si>
  <si>
    <t>62.0</t>
  </si>
  <si>
    <t>58.29.1</t>
  </si>
  <si>
    <t>33.17.11</t>
  </si>
  <si>
    <t>43.21.1</t>
  </si>
  <si>
    <t>82.20</t>
  </si>
  <si>
    <t>46.17</t>
  </si>
  <si>
    <t>41.2</t>
  </si>
  <si>
    <t>41.20</t>
  </si>
  <si>
    <t>33.17</t>
  </si>
  <si>
    <t>33.17.11.000</t>
  </si>
  <si>
    <t>69.10</t>
  </si>
  <si>
    <t>69.10.16</t>
  </si>
  <si>
    <t>26.30.11</t>
  </si>
  <si>
    <t>46.69</t>
  </si>
  <si>
    <t>45.11</t>
  </si>
  <si>
    <t>46.11</t>
  </si>
  <si>
    <t>42.21</t>
  </si>
  <si>
    <t>46.69.1</t>
  </si>
  <si>
    <t>45.19.3</t>
  </si>
  <si>
    <t>41.10</t>
  </si>
  <si>
    <t>41.10.1</t>
  </si>
  <si>
    <t>46.69.3</t>
  </si>
  <si>
    <t>Поставка пропана автомобильного для заправки автомобилей</t>
  </si>
  <si>
    <t>19.20.31</t>
  </si>
  <si>
    <t>61.90</t>
  </si>
  <si>
    <t>33.12.1</t>
  </si>
  <si>
    <t>Тренажеры</t>
  </si>
  <si>
    <t>32.30</t>
  </si>
  <si>
    <t>32.30.14.120</t>
  </si>
  <si>
    <t>Сервисное обслуживание коммерческих узлов учета теплоэнергии Новый Уренгой</t>
  </si>
  <si>
    <t>Сервисное обслуживание коммерческих узлов учета теплоэнергии Коротчаево</t>
  </si>
  <si>
    <t>Сервисное обслуживание коммерческих узлов учета теплоэнергии Надым</t>
  </si>
  <si>
    <t>Управление многоквартирным домом</t>
  </si>
  <si>
    <t>Водоотведение, прием сточных вод</t>
  </si>
  <si>
    <t xml:space="preserve">Заправка и ремонт картриджей, ремонт и ТО БПУ </t>
  </si>
  <si>
    <t>Пользование к/связи "Экспресс"</t>
  </si>
  <si>
    <t>Шифрование данных</t>
  </si>
  <si>
    <t>Услуги интернет</t>
  </si>
  <si>
    <t>Телефонна связь</t>
  </si>
  <si>
    <t>61.10.3</t>
  </si>
  <si>
    <t>61.10.2</t>
  </si>
  <si>
    <t>Вывоз мусора и утилизация отходов в Коротчаево</t>
  </si>
  <si>
    <t>Маршрутизаторы CISCO,модули</t>
  </si>
  <si>
    <t>Устройство площадки под АЗС в автоколонне №2</t>
  </si>
  <si>
    <t>Дизельное топливо на 2 квартал 2016г.</t>
  </si>
  <si>
    <t>Дизельное топливо на 3 квартал 2016г.</t>
  </si>
  <si>
    <t>Дизельное топливо на 4 квартал 2016г.</t>
  </si>
  <si>
    <t>ОЗПвЭФ</t>
  </si>
  <si>
    <t>Спортивный инвентарь</t>
  </si>
  <si>
    <t>Поставка ТС марки КАМАЗ-6522-6011-43</t>
  </si>
  <si>
    <t xml:space="preserve">Поставка ТС марки ГАЗ-330253 и ГАЗ-33025 </t>
  </si>
  <si>
    <t>Поставка нефтепродуктов</t>
  </si>
  <si>
    <t>Оказание услуг по обеспечению транспортной безопасности на объекте транспортной инфраструктуры вокзал Коротчаево</t>
  </si>
  <si>
    <t>Оказание услуг по организации питания работников ОАО"ЯЖДК" на объекте локомотивное депо ст. Коротчаево</t>
  </si>
  <si>
    <t>Договор оказания услуг(уборка вокзала)</t>
  </si>
  <si>
    <t>На техническое обслуживание КИСБ МФВ</t>
  </si>
  <si>
    <t>Оказание услуг по обеспечению транспортной безопасности на объекте транспортной инфраструктуры вокзал Новый Уренгой</t>
  </si>
  <si>
    <t>ОЗЦ в ЭФ</t>
  </si>
  <si>
    <t>84.24</t>
  </si>
  <si>
    <t>56.29</t>
  </si>
  <si>
    <t>46.71.1</t>
  </si>
  <si>
    <t>84.24.19.110</t>
  </si>
  <si>
    <t>56.29.20</t>
  </si>
  <si>
    <t>81.10.10</t>
  </si>
  <si>
    <t>Выполнение работ по капитальному ремонту кровли гаража РММ УМиАТ в поселке Коротчаево</t>
  </si>
  <si>
    <t>43.91</t>
  </si>
  <si>
    <t>43.91.1</t>
  </si>
  <si>
    <t>4.19</t>
  </si>
  <si>
    <t>68.32.2</t>
  </si>
  <si>
    <t>68.32.13</t>
  </si>
  <si>
    <t>Кадастровые работы по поставновке на государственный учет земельного участка</t>
  </si>
  <si>
    <t>Тепловизор инфракрасного излучения Testo 869 (ЭЧ)</t>
  </si>
  <si>
    <t>Оказание услуг по технологическому обслуживанию терминального оборудования АСУ "Экспресс"</t>
  </si>
  <si>
    <t>33.19.10</t>
  </si>
  <si>
    <t>33.19</t>
  </si>
  <si>
    <t>41.20.30</t>
  </si>
  <si>
    <t>Договор на оказание услуг по выполнению ремонта здания профилактория автомашин в пос.Коротчаево</t>
  </si>
  <si>
    <t>4.20</t>
  </si>
  <si>
    <t>5.23</t>
  </si>
  <si>
    <t>5.24</t>
  </si>
  <si>
    <t>26.51.6</t>
  </si>
  <si>
    <t>26.51.53.130</t>
  </si>
  <si>
    <t>Договор поставки портативного анализатора паров и взрывчатых веществ "Пилот-М"</t>
  </si>
  <si>
    <t>Материалы для обустройства вахтового комплекса</t>
  </si>
  <si>
    <t>43.29</t>
  </si>
  <si>
    <t>43.29.19.190</t>
  </si>
  <si>
    <t>Договор выполнения работ по обустройству вахтового комплекса ст. Новый Уренгой</t>
  </si>
  <si>
    <t>5.25</t>
  </si>
  <si>
    <t>46.49.31</t>
  </si>
  <si>
    <t>46.49.21</t>
  </si>
  <si>
    <t>Договор на поставку книги "Борис Великов ВРЕМЕНА ГОДА ЯМАЛ фотоальбом"</t>
  </si>
  <si>
    <t>4.21</t>
  </si>
  <si>
    <t>1.42</t>
  </si>
  <si>
    <t>1.45</t>
  </si>
  <si>
    <t>2.4</t>
  </si>
  <si>
    <t>Поставка и устройство в локомотивном депо по ст. Коротчаево модульного масло-склада (с раздачей)</t>
  </si>
  <si>
    <t xml:space="preserve">Поставка и устройство в автоколонне № 2 по ст. Коротчаево контейнерной АЗС </t>
  </si>
  <si>
    <t>Оказание услуг по установке систем видеонаблюдения в автоколонне №3 УМиАТ и на территории базы Путьрем</t>
  </si>
  <si>
    <t>ОК</t>
  </si>
  <si>
    <t>4.22</t>
  </si>
  <si>
    <t>Оказание услуг по ремонту деталей вагонов</t>
  </si>
  <si>
    <t>4.23</t>
  </si>
  <si>
    <t>Выполнение ремонтных работ цоколя здания ж/д вокзала Коротчаево</t>
  </si>
  <si>
    <t>Поставка  бульдозера Четра Т-9.01 с полусферическим отвалом и рыхлителем</t>
  </si>
  <si>
    <t>43.99</t>
  </si>
  <si>
    <t>28.1.</t>
  </si>
  <si>
    <t>6.11</t>
  </si>
  <si>
    <t>6.12</t>
  </si>
  <si>
    <t>6.13</t>
  </si>
  <si>
    <t>6.14</t>
  </si>
  <si>
    <t>Замена системы отопления в здании котельной ст. Коротчаево</t>
  </si>
  <si>
    <t>Замена труб отопления с утеплением от котельной до цеха ремонта ст. Коротчаево</t>
  </si>
  <si>
    <t>Ремонт служебно-технического здания ст. Новый Уренгой (старый вокзал)</t>
  </si>
  <si>
    <t>Сантехнические работы с заменой оборудования служебно-технического здания ст. Новый Уренгой (старый вокзал)</t>
  </si>
  <si>
    <t>6.15</t>
  </si>
  <si>
    <t>Выполнение проектных работ по «Разработке разделов проектной документации на обустройство и подключение КАЗС (топливораздаточный пункт)»</t>
  </si>
  <si>
    <t xml:space="preserve">Поставка электрической тали «ТЭС 500» к козловому крану ККТ-5 (г/п 5 тн)  </t>
  </si>
  <si>
    <t>28.22</t>
  </si>
  <si>
    <t>46.14</t>
  </si>
  <si>
    <t>Поставка строительных материалов на обшивку конторы Путьрем профлистом</t>
  </si>
  <si>
    <t>6.16</t>
  </si>
  <si>
    <t>Выполнение работ по ремонту отмостки здания центрального склада ОВЭ</t>
  </si>
  <si>
    <t>46.69.7</t>
  </si>
  <si>
    <t>46.69.19</t>
  </si>
  <si>
    <t>Установка проверки тормоза вагона</t>
  </si>
  <si>
    <t>Выполнение работ по корректировке проектной документации  №ТПП-8 ОАО "ЯЖДК". Группа резурвуаров и сливо-наливных устройств на ст.Коротчаево</t>
  </si>
  <si>
    <t>2.20</t>
  </si>
  <si>
    <t>Договор подряда на выполнение комплекса работ по изготовлению и монтажу фасадной вывески «ВОКЗАЛ» и переносу вывески «НОВЫЙ УРЕНГОЙ»</t>
  </si>
  <si>
    <t>68.20.12</t>
  </si>
  <si>
    <t>Договор аренды недвижимого имущества ЯНАО</t>
  </si>
  <si>
    <t>Согласно перечню</t>
  </si>
  <si>
    <t>Договор аренды движимого имущества ЯНАО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</si>
  <si>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</si>
  <si>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</si>
  <si>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</si>
  <si>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</si>
  <si>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</si>
  <si>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</si>
  <si>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</si>
  <si>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</si>
  <si>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</si>
  <si>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</si>
  <si>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</si>
  <si>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</si>
  <si>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</si>
  <si>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</si>
  <si>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</si>
  <si>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</si>
  <si>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</si>
  <si>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</si>
  <si>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</si>
  <si>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</si>
  <si>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</si>
  <si>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</si>
  <si>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</si>
  <si>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</si>
  <si>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</si>
  <si>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</si>
  <si>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</si>
  <si>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</si>
  <si>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</si>
  <si>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</si>
  <si>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 xml:space="preserve">             План закупки товаров, работ и услуг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</si>
</sst>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-* #,##0\ _F_-;\-* #,##0\ _F_-;_-* &quot;-&quot;\ _F_-;_-@_-"/>
    <numFmt numFmtId="166" formatCode="_-* #,##0.00\ _F_-;\-* #,##0.00\ _F_-;_-* &quot;-&quot;??\ _F_-;_-@_-"/>
    <numFmt numFmtId="167" formatCode="[$-419]mmmm\ yyyy;@"/>
  </numFmts>
  <fonts count="2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Helv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8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8"/>
      <name val="Helvetica-Narrow"/>
      <family val="2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10" fillId="0" borderId="0"/>
    <xf numFmtId="0" fontId="1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" fontId="15" fillId="0" borderId="1">
      <alignment horizontal="center" vertical="top" wrapText="1"/>
    </xf>
    <xf numFmtId="0" fontId="10" fillId="0" borderId="0"/>
    <xf numFmtId="0" fontId="10" fillId="0" borderId="0"/>
    <xf numFmtId="0" fontId="16" fillId="0" borderId="10" applyBorder="0" applyAlignment="0">
      <alignment horizontal="left" wrapText="1"/>
    </xf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1">
    <xf numFmtId="0" fontId="0" fillId="0" borderId="0" xfId="0"/>
    <xf numFmtId="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12" fillId="2" borderId="0" xfId="0" applyFont="1" applyFill="1"/>
    <xf numFmtId="0" fontId="1" fillId="2" borderId="0" xfId="0" applyFont="1" applyFill="1"/>
    <xf numFmtId="1" fontId="2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0" fillId="2" borderId="0" xfId="0" applyFont="1" applyFill="1"/>
    <xf numFmtId="167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0" xfId="9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center"/>
    </xf>
    <xf numFmtId="0" fontId="21" fillId="2" borderId="1" xfId="5" applyFont="1" applyFill="1" applyBorder="1" applyAlignment="1" applyProtection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left" vertical="center" wrapText="1"/>
    </xf>
    <xf numFmtId="164" fontId="2" fillId="2" borderId="1" xfId="1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1" applyFont="1" applyFill="1" applyBorder="1" applyAlignment="1">
      <alignment horizontal="left" vertical="center" wrapText="1"/>
    </xf>
    <xf numFmtId="0" fontId="2" fillId="2" borderId="1" xfId="22" applyFont="1" applyFill="1" applyBorder="1" applyAlignment="1">
      <alignment horizontal="left" vertical="center" wrapText="1"/>
    </xf>
    <xf numFmtId="0" fontId="2" fillId="2" borderId="4" xfId="22" applyFont="1" applyFill="1" applyBorder="1" applyAlignment="1">
      <alignment horizontal="left" vertical="center" wrapText="1"/>
    </xf>
    <xf numFmtId="43" fontId="2" fillId="2" borderId="1" xfId="2" applyFont="1" applyFill="1" applyBorder="1" applyAlignment="1">
      <alignment vertical="center" wrapText="1"/>
    </xf>
    <xf numFmtId="0" fontId="2" fillId="2" borderId="1" xfId="7" applyFont="1" applyFill="1" applyBorder="1" applyAlignment="1">
      <alignment horizontal="left" vertical="top" wrapText="1"/>
    </xf>
    <xf numFmtId="0" fontId="2" fillId="2" borderId="1" xfId="7" applyFont="1" applyFill="1" applyBorder="1" applyAlignment="1">
      <alignment horizontal="left" vertical="center" wrapText="1"/>
    </xf>
    <xf numFmtId="0" fontId="2" fillId="2" borderId="1" xfId="7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1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1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</cellXfs>
  <cellStyles count="30">
    <cellStyle name="Гиперссылка" xfId="5" builtinId="8"/>
    <cellStyle name="Мой стиль" xfId="12"/>
    <cellStyle name="Обычный" xfId="0" builtinId="0"/>
    <cellStyle name="Обычный 2" xfId="1"/>
    <cellStyle name="Обычный 2 2" xfId="4"/>
    <cellStyle name="Обычный 2 3" xfId="7"/>
    <cellStyle name="Обычный 2 4" xfId="13"/>
    <cellStyle name="Обычный 3" xfId="14"/>
    <cellStyle name="Обычный 4" xfId="8"/>
    <cellStyle name="Обычный 5" xfId="22"/>
    <cellStyle name="Обычный 5 2" xfId="24"/>
    <cellStyle name="Обычный_НА УТВЕР испр услада" xfId="9"/>
    <cellStyle name="Обычный_произв. план 2007" xfId="3"/>
    <cellStyle name="Процентный 2" xfId="28"/>
    <cellStyle name="Процентный 3" xfId="29"/>
    <cellStyle name="Стиль 1" xfId="6"/>
    <cellStyle name="ТаблицаТекст" xfId="15"/>
    <cellStyle name="Тысячи [0]_Example " xfId="16"/>
    <cellStyle name="Тысячи_Example " xfId="17"/>
    <cellStyle name="Финансовый 2" xfId="2"/>
    <cellStyle name="Финансовый 2 2" xfId="11"/>
    <cellStyle name="Финансовый 2 2 2" xfId="18"/>
    <cellStyle name="Финансовый 3" xfId="10"/>
    <cellStyle name="Финансовый 3 2" xfId="19"/>
    <cellStyle name="Финансовый 3 3" xfId="20"/>
    <cellStyle name="Финансовый 4" xfId="21"/>
    <cellStyle name="Финансовый 5" xfId="27"/>
    <cellStyle name="Финансовый 6" xfId="26"/>
    <cellStyle name="Финансовый 7" xfId="25"/>
    <cellStyle name="Финансовый 8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5;&#1072;&#1076;&#1083;&#1077;&#1078;&#1085;&#1086;&#1089;&#1090;&#1100;%20&#1082;%20&#1057;&#1052;&#1080;&#1057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9\&#1086;&#1073;&#1097;&#1072;&#1103;%20&#1076;&#1083;&#1103;%20&#1101;&#1086;\&#1041;&#1070;&#1044;&#1046;&#1045;&#1058;%202009&#1075;\&#1044;&#1040;&#1053;&#1053;&#1067;&#1045;%20&#1057;&#1051;&#1059;&#1046;&#1041;\&#1055;&#1063;%20&#1073;&#1102;&#1076;&#1078;&#1077;&#1090;%202009\00&#1058;09_05_01000%20&#1086;&#1078;&#1080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ЕНДА"/>
      <sheetName val="А"/>
      <sheetName val="Б"/>
      <sheetName val="В"/>
      <sheetName val="Г"/>
      <sheetName val="Д"/>
      <sheetName val="Ж"/>
      <sheetName val="З"/>
      <sheetName val="И"/>
      <sheetName val="К"/>
      <sheetName val="М"/>
      <sheetName val="Н"/>
      <sheetName val="О"/>
      <sheetName val="П"/>
      <sheetName val="Р"/>
      <sheetName val="С"/>
      <sheetName val="Т"/>
      <sheetName val="У"/>
      <sheetName val="Ф"/>
      <sheetName val="Ц"/>
      <sheetName val="Э"/>
      <sheetName val="Ш"/>
      <sheetName val="Я"/>
      <sheetName val="Бюджет ЯНАО"/>
      <sheetName val="Принадлежность к СМиСП"/>
      <sheetName val="Лист1"/>
      <sheetName val="Лист2"/>
      <sheetName val="Лист3"/>
    </sheetNames>
    <definedNames>
      <definedName name="Interest_Rate" refersTo="#ССЫЛКА!"/>
      <definedName name="Loan_Amount" refersTo="#ССЫЛКА!"/>
      <definedName name="Loan_Start" refersTo="#ССЫЛКА!"/>
      <definedName name="Loan_Years" refersTo="#ССЫЛКА!"/>
      <definedName name="Number_of_Payments" refersTo="#ССЫЛКА!"/>
      <definedName name="Values_Entered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писание"/>
      <sheetName val="Содержание"/>
      <sheetName val="Макро"/>
      <sheetName val="СБП"/>
      <sheetName val="СБПР"/>
      <sheetName val="СБМ"/>
      <sheetName val="СБЗ-Т"/>
      <sheetName val="СБЗ-И"/>
      <sheetName val="СБЗ-П"/>
      <sheetName val="СБЗ-В"/>
      <sheetName val="СБЗЗ"/>
      <sheetName val="СБДР"/>
      <sheetName val="СБКВ"/>
      <sheetName val="СБКЗ"/>
      <sheetName val="СБДК-Т"/>
      <sheetName val="СБДК-И"/>
      <sheetName val="СБДК-Н"/>
      <sheetName val="СБДК-В"/>
      <sheetName val="СБДДС"/>
      <sheetName val="СБДДС-П"/>
      <sheetName val="СПРБ"/>
      <sheetName val="Масте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rw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50"/>
  <sheetViews>
    <sheetView tabSelected="1" zoomScale="75" zoomScaleNormal="75" workbookViewId="0">
      <selection activeCell="F22" sqref="F22"/>
    </sheetView>
  </sheetViews>
  <sheetFormatPr defaultRowHeight="15.75"/>
  <cols>
    <col min="1" max="1" width="6.7109375" style="76" customWidth="1"/>
    <col min="2" max="2" width="10.28515625" style="76" customWidth="1"/>
    <col min="3" max="3" width="13.85546875" style="76" customWidth="1"/>
    <col min="4" max="4" width="76.85546875" style="32" customWidth="1"/>
    <col min="5" max="5" width="11.5703125" style="28" customWidth="1"/>
    <col min="6" max="6" width="9.140625" style="76" customWidth="1"/>
    <col min="7" max="7" width="10" style="76" customWidth="1"/>
    <col min="8" max="8" width="11.85546875" style="22" customWidth="1"/>
    <col min="9" max="9" width="14.42578125" style="76" customWidth="1"/>
    <col min="10" max="10" width="19.140625" style="76" customWidth="1"/>
    <col min="11" max="11" width="15.85546875" style="76" customWidth="1"/>
    <col min="12" max="12" width="24.140625" style="17" customWidth="1"/>
    <col min="13" max="13" width="24.85546875" style="76" customWidth="1"/>
    <col min="14" max="14" width="17.7109375" style="17" customWidth="1"/>
    <col min="15" max="15" width="17.85546875" style="76" customWidth="1"/>
    <col min="16" max="16384" width="9.140625" style="2"/>
  </cols>
  <sheetData>
    <row r="1" spans="1:15" s="18" customFormat="1" ht="27" customHeight="1">
      <c r="A1" s="13"/>
      <c r="B1" s="13"/>
      <c r="C1" s="13"/>
      <c r="D1" s="32"/>
      <c r="E1" s="28"/>
      <c r="F1" s="76"/>
      <c r="G1" s="76"/>
      <c r="H1" s="22"/>
      <c r="I1" s="76"/>
      <c r="J1" s="76"/>
      <c r="K1" s="76"/>
      <c r="L1" s="10"/>
      <c r="M1" s="76"/>
      <c r="N1" s="17"/>
      <c r="O1" s="76"/>
    </row>
    <row r="2" spans="1:15" s="18" customFormat="1" ht="30" customHeight="1">
      <c r="A2" s="140" t="s">
        <v>894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62"/>
      <c r="N2" s="17"/>
      <c r="O2" s="76"/>
    </row>
    <row r="3" spans="1:15" s="18" customFormat="1" ht="21.75" customHeight="1">
      <c r="A3" s="13"/>
      <c r="B3" s="13"/>
      <c r="C3" s="13"/>
      <c r="D3" s="32"/>
      <c r="E3" s="28"/>
      <c r="F3" s="76"/>
      <c r="G3" s="61"/>
      <c r="H3" s="61"/>
      <c r="I3" s="61"/>
      <c r="J3" s="61"/>
      <c r="K3" s="61"/>
      <c r="L3" s="61"/>
      <c r="M3" s="76"/>
      <c r="N3" s="17"/>
      <c r="O3" s="76"/>
    </row>
    <row r="4" spans="1:15" s="5" customFormat="1" ht="18.75" customHeight="1">
      <c r="A4" s="129" t="s">
        <v>22</v>
      </c>
      <c r="B4" s="129"/>
      <c r="C4" s="129"/>
      <c r="D4" s="129"/>
      <c r="E4" s="130" t="s">
        <v>23</v>
      </c>
      <c r="F4" s="130"/>
      <c r="G4" s="130"/>
      <c r="H4" s="130"/>
      <c r="I4" s="130"/>
      <c r="J4" s="130"/>
      <c r="K4" s="130"/>
      <c r="L4" s="130"/>
      <c r="M4" s="76"/>
      <c r="N4" s="17"/>
      <c r="O4" s="76"/>
    </row>
    <row r="5" spans="1:15" s="5" customFormat="1" ht="18.75" customHeight="1">
      <c r="A5" s="129" t="s">
        <v>24</v>
      </c>
      <c r="B5" s="129"/>
      <c r="C5" s="129"/>
      <c r="D5" s="129"/>
      <c r="E5" s="130" t="s">
        <v>48</v>
      </c>
      <c r="F5" s="130"/>
      <c r="G5" s="130"/>
      <c r="H5" s="130"/>
      <c r="I5" s="130"/>
      <c r="J5" s="130"/>
      <c r="K5" s="130"/>
      <c r="L5" s="130"/>
      <c r="M5" s="76"/>
      <c r="N5" s="17"/>
      <c r="O5" s="76"/>
    </row>
    <row r="6" spans="1:15" s="5" customFormat="1" ht="18.75" customHeight="1">
      <c r="A6" s="129" t="s">
        <v>25</v>
      </c>
      <c r="B6" s="129"/>
      <c r="C6" s="129"/>
      <c r="D6" s="129"/>
      <c r="E6" s="130" t="s">
        <v>26</v>
      </c>
      <c r="F6" s="130"/>
      <c r="G6" s="130"/>
      <c r="H6" s="130"/>
      <c r="I6" s="130"/>
      <c r="J6" s="130"/>
      <c r="K6" s="130"/>
      <c r="L6" s="130"/>
      <c r="M6" s="76"/>
      <c r="N6" s="17"/>
      <c r="O6" s="76"/>
    </row>
    <row r="7" spans="1:15" s="5" customFormat="1" ht="18.75" customHeight="1">
      <c r="A7" s="129" t="s">
        <v>27</v>
      </c>
      <c r="B7" s="129"/>
      <c r="C7" s="129"/>
      <c r="D7" s="129"/>
      <c r="E7" s="29" t="s">
        <v>28</v>
      </c>
      <c r="F7" s="137"/>
      <c r="G7" s="138"/>
      <c r="H7" s="138"/>
      <c r="I7" s="138"/>
      <c r="J7" s="138"/>
      <c r="K7" s="138"/>
      <c r="L7" s="139"/>
      <c r="M7" s="76"/>
      <c r="N7" s="17"/>
      <c r="O7" s="76"/>
    </row>
    <row r="8" spans="1:15" s="5" customFormat="1" ht="18.75" customHeight="1">
      <c r="A8" s="129" t="s">
        <v>29</v>
      </c>
      <c r="B8" s="129"/>
      <c r="C8" s="129"/>
      <c r="D8" s="129"/>
      <c r="E8" s="130">
        <v>8904042048</v>
      </c>
      <c r="F8" s="130"/>
      <c r="G8" s="130"/>
      <c r="H8" s="130"/>
      <c r="I8" s="130"/>
      <c r="J8" s="130"/>
      <c r="K8" s="130"/>
      <c r="L8" s="130"/>
      <c r="M8" s="76"/>
      <c r="N8" s="17"/>
      <c r="O8" s="76"/>
    </row>
    <row r="9" spans="1:15" s="5" customFormat="1" ht="18.75" customHeight="1">
      <c r="A9" s="129" t="s">
        <v>30</v>
      </c>
      <c r="B9" s="129"/>
      <c r="C9" s="129"/>
      <c r="D9" s="129"/>
      <c r="E9" s="130">
        <v>890401001</v>
      </c>
      <c r="F9" s="130"/>
      <c r="G9" s="130"/>
      <c r="H9" s="130"/>
      <c r="I9" s="130"/>
      <c r="J9" s="130"/>
      <c r="K9" s="130"/>
      <c r="L9" s="130"/>
      <c r="M9" s="76"/>
      <c r="N9" s="17"/>
      <c r="O9" s="76"/>
    </row>
    <row r="10" spans="1:15" s="5" customFormat="1" ht="24" customHeight="1">
      <c r="A10" s="126" t="s">
        <v>0</v>
      </c>
      <c r="B10" s="126" t="s">
        <v>544</v>
      </c>
      <c r="C10" s="126" t="s">
        <v>545</v>
      </c>
      <c r="D10" s="131" t="s">
        <v>1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23" t="s">
        <v>31</v>
      </c>
      <c r="O10" s="126" t="s">
        <v>47</v>
      </c>
    </row>
    <row r="11" spans="1:15" s="5" customFormat="1" ht="15.75" customHeight="1">
      <c r="A11" s="126"/>
      <c r="B11" s="126"/>
      <c r="C11" s="126"/>
      <c r="D11" s="133" t="s">
        <v>2</v>
      </c>
      <c r="E11" s="135" t="s">
        <v>44</v>
      </c>
      <c r="F11" s="132" t="s">
        <v>3</v>
      </c>
      <c r="G11" s="132"/>
      <c r="H11" s="126" t="s">
        <v>41</v>
      </c>
      <c r="I11" s="126" t="s">
        <v>32</v>
      </c>
      <c r="J11" s="126"/>
      <c r="K11" s="126" t="s">
        <v>39</v>
      </c>
      <c r="L11" s="126" t="s">
        <v>4</v>
      </c>
      <c r="M11" s="126"/>
      <c r="N11" s="124"/>
      <c r="O11" s="126"/>
    </row>
    <row r="12" spans="1:15" s="5" customFormat="1" ht="60" customHeight="1">
      <c r="A12" s="126"/>
      <c r="B12" s="126"/>
      <c r="C12" s="126"/>
      <c r="D12" s="134"/>
      <c r="E12" s="136"/>
      <c r="F12" s="74" t="s">
        <v>33</v>
      </c>
      <c r="G12" s="74" t="s">
        <v>34</v>
      </c>
      <c r="H12" s="126"/>
      <c r="I12" s="75" t="s">
        <v>46</v>
      </c>
      <c r="J12" s="74" t="s">
        <v>34</v>
      </c>
      <c r="K12" s="126"/>
      <c r="L12" s="74" t="s">
        <v>40</v>
      </c>
      <c r="M12" s="74" t="s">
        <v>35</v>
      </c>
      <c r="N12" s="125"/>
      <c r="O12" s="75" t="s">
        <v>36</v>
      </c>
    </row>
    <row r="13" spans="1:15" s="19" customFormat="1" ht="12" customHeight="1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</row>
    <row r="14" spans="1:15" s="5" customFormat="1">
      <c r="A14" s="119" t="s">
        <v>49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20"/>
    </row>
    <row r="15" spans="1:15" s="5" customFormat="1" ht="36.75" customHeight="1">
      <c r="A15" s="43" t="s">
        <v>5</v>
      </c>
      <c r="B15" s="72" t="s">
        <v>546</v>
      </c>
      <c r="C15" s="72" t="s">
        <v>575</v>
      </c>
      <c r="D15" s="40" t="s">
        <v>57</v>
      </c>
      <c r="E15" s="21" t="s">
        <v>381</v>
      </c>
      <c r="F15" s="72">
        <v>642</v>
      </c>
      <c r="G15" s="46" t="s">
        <v>92</v>
      </c>
      <c r="H15" s="74">
        <v>1</v>
      </c>
      <c r="I15" s="9">
        <v>71176000000</v>
      </c>
      <c r="J15" s="46" t="s">
        <v>142</v>
      </c>
      <c r="K15" s="4">
        <v>185.90700000000001</v>
      </c>
      <c r="L15" s="20">
        <v>42370</v>
      </c>
      <c r="M15" s="20">
        <v>42705</v>
      </c>
      <c r="N15" s="46" t="s">
        <v>45</v>
      </c>
      <c r="O15" s="72" t="s">
        <v>38</v>
      </c>
    </row>
    <row r="16" spans="1:15" s="5" customFormat="1" ht="36.75" customHeight="1">
      <c r="A16" s="43" t="s">
        <v>6</v>
      </c>
      <c r="B16" s="72" t="s">
        <v>546</v>
      </c>
      <c r="C16" s="72" t="s">
        <v>575</v>
      </c>
      <c r="D16" s="47" t="s">
        <v>61</v>
      </c>
      <c r="E16" s="21" t="s">
        <v>381</v>
      </c>
      <c r="F16" s="72">
        <v>642</v>
      </c>
      <c r="G16" s="46" t="s">
        <v>92</v>
      </c>
      <c r="H16" s="74" t="s">
        <v>93</v>
      </c>
      <c r="I16" s="9">
        <v>71176000000</v>
      </c>
      <c r="J16" s="46" t="s">
        <v>142</v>
      </c>
      <c r="K16" s="4">
        <v>101.008</v>
      </c>
      <c r="L16" s="20">
        <v>42370</v>
      </c>
      <c r="M16" s="20">
        <v>42705</v>
      </c>
      <c r="N16" s="46" t="s">
        <v>45</v>
      </c>
      <c r="O16" s="72" t="s">
        <v>38</v>
      </c>
    </row>
    <row r="17" spans="1:15" s="5" customFormat="1" ht="36.75" customHeight="1">
      <c r="A17" s="43" t="s">
        <v>7</v>
      </c>
      <c r="B17" s="72" t="s">
        <v>547</v>
      </c>
      <c r="C17" s="72" t="s">
        <v>547</v>
      </c>
      <c r="D17" s="15" t="s">
        <v>58</v>
      </c>
      <c r="E17" s="21" t="s">
        <v>381</v>
      </c>
      <c r="F17" s="72" t="s">
        <v>352</v>
      </c>
      <c r="G17" s="46" t="s">
        <v>95</v>
      </c>
      <c r="H17" s="74" t="s">
        <v>96</v>
      </c>
      <c r="I17" s="9">
        <v>71176000000</v>
      </c>
      <c r="J17" s="46" t="s">
        <v>142</v>
      </c>
      <c r="K17" s="4">
        <v>420</v>
      </c>
      <c r="L17" s="20">
        <v>42370</v>
      </c>
      <c r="M17" s="20">
        <v>42705</v>
      </c>
      <c r="N17" s="46" t="s">
        <v>45</v>
      </c>
      <c r="O17" s="72" t="s">
        <v>38</v>
      </c>
    </row>
    <row r="18" spans="1:15" s="5" customFormat="1" ht="36.75" customHeight="1">
      <c r="A18" s="43" t="s">
        <v>37</v>
      </c>
      <c r="B18" s="72" t="s">
        <v>548</v>
      </c>
      <c r="C18" s="72" t="s">
        <v>576</v>
      </c>
      <c r="D18" s="15" t="s">
        <v>145</v>
      </c>
      <c r="E18" s="21" t="s">
        <v>381</v>
      </c>
      <c r="F18" s="72">
        <v>642</v>
      </c>
      <c r="G18" s="46" t="s">
        <v>92</v>
      </c>
      <c r="H18" s="74" t="s">
        <v>146</v>
      </c>
      <c r="I18" s="9">
        <v>71176000000</v>
      </c>
      <c r="J18" s="46" t="s">
        <v>142</v>
      </c>
      <c r="K18" s="4">
        <f>227.952+178.836+244.86+1013.712+693.288+1543.44+239.615+644.124+232.151</f>
        <v>5017.9780000000001</v>
      </c>
      <c r="L18" s="20">
        <v>42370</v>
      </c>
      <c r="M18" s="20">
        <v>42705</v>
      </c>
      <c r="N18" s="46" t="s">
        <v>45</v>
      </c>
      <c r="O18" s="72" t="s">
        <v>38</v>
      </c>
    </row>
    <row r="19" spans="1:15" s="5" customFormat="1" ht="36.75" customHeight="1">
      <c r="A19" s="43" t="s">
        <v>202</v>
      </c>
      <c r="B19" s="72" t="s">
        <v>548</v>
      </c>
      <c r="C19" s="72" t="s">
        <v>577</v>
      </c>
      <c r="D19" s="15" t="s">
        <v>147</v>
      </c>
      <c r="E19" s="21" t="s">
        <v>381</v>
      </c>
      <c r="F19" s="72">
        <v>642</v>
      </c>
      <c r="G19" s="46" t="s">
        <v>92</v>
      </c>
      <c r="H19" s="74">
        <v>3</v>
      </c>
      <c r="I19" s="9">
        <v>71176000000</v>
      </c>
      <c r="J19" s="46" t="s">
        <v>142</v>
      </c>
      <c r="K19" s="4">
        <v>3132</v>
      </c>
      <c r="L19" s="20">
        <v>42370</v>
      </c>
      <c r="M19" s="20">
        <v>42705</v>
      </c>
      <c r="N19" s="46" t="s">
        <v>45</v>
      </c>
      <c r="O19" s="72" t="s">
        <v>38</v>
      </c>
    </row>
    <row r="20" spans="1:15" s="5" customFormat="1" ht="36.75" customHeight="1">
      <c r="A20" s="43" t="s">
        <v>377</v>
      </c>
      <c r="B20" s="72" t="s">
        <v>546</v>
      </c>
      <c r="C20" s="72" t="s">
        <v>575</v>
      </c>
      <c r="D20" s="15" t="s">
        <v>148</v>
      </c>
      <c r="E20" s="21" t="s">
        <v>381</v>
      </c>
      <c r="F20" s="72">
        <v>642</v>
      </c>
      <c r="G20" s="46" t="s">
        <v>92</v>
      </c>
      <c r="H20" s="74">
        <v>195</v>
      </c>
      <c r="I20" s="9">
        <v>71176000000</v>
      </c>
      <c r="J20" s="46" t="s">
        <v>142</v>
      </c>
      <c r="K20" s="4">
        <v>998.28</v>
      </c>
      <c r="L20" s="20">
        <v>42370</v>
      </c>
      <c r="M20" s="20">
        <v>42705</v>
      </c>
      <c r="N20" s="46" t="s">
        <v>45</v>
      </c>
      <c r="O20" s="72" t="s">
        <v>38</v>
      </c>
    </row>
    <row r="21" spans="1:15" s="5" customFormat="1" ht="36.75" customHeight="1">
      <c r="A21" s="43" t="s">
        <v>378</v>
      </c>
      <c r="B21" s="72" t="s">
        <v>549</v>
      </c>
      <c r="C21" s="75" t="s">
        <v>578</v>
      </c>
      <c r="D21" s="47" t="s">
        <v>188</v>
      </c>
      <c r="E21" s="21" t="s">
        <v>381</v>
      </c>
      <c r="F21" s="72">
        <v>876</v>
      </c>
      <c r="G21" s="46" t="s">
        <v>133</v>
      </c>
      <c r="H21" s="74" t="s">
        <v>93</v>
      </c>
      <c r="I21" s="9">
        <v>71176000000</v>
      </c>
      <c r="J21" s="46" t="s">
        <v>142</v>
      </c>
      <c r="K21" s="4">
        <v>438.96</v>
      </c>
      <c r="L21" s="20">
        <v>42370</v>
      </c>
      <c r="M21" s="20">
        <v>42705</v>
      </c>
      <c r="N21" s="46" t="s">
        <v>45</v>
      </c>
      <c r="O21" s="72" t="s">
        <v>38</v>
      </c>
    </row>
    <row r="22" spans="1:15" s="5" customFormat="1" ht="36.75" customHeight="1">
      <c r="A22" s="43" t="s">
        <v>382</v>
      </c>
      <c r="B22" s="72" t="s">
        <v>549</v>
      </c>
      <c r="C22" s="75" t="s">
        <v>578</v>
      </c>
      <c r="D22" s="47" t="s">
        <v>191</v>
      </c>
      <c r="E22" s="21" t="s">
        <v>381</v>
      </c>
      <c r="F22" s="72">
        <v>876</v>
      </c>
      <c r="G22" s="46" t="s">
        <v>133</v>
      </c>
      <c r="H22" s="74" t="s">
        <v>93</v>
      </c>
      <c r="I22" s="9">
        <v>71176000000</v>
      </c>
      <c r="J22" s="46" t="s">
        <v>142</v>
      </c>
      <c r="K22" s="4">
        <v>736.32</v>
      </c>
      <c r="L22" s="20">
        <v>42370</v>
      </c>
      <c r="M22" s="20">
        <v>42705</v>
      </c>
      <c r="N22" s="46" t="s">
        <v>45</v>
      </c>
      <c r="O22" s="72" t="s">
        <v>38</v>
      </c>
    </row>
    <row r="23" spans="1:15" s="13" customFormat="1" ht="36.75" customHeight="1">
      <c r="A23" s="43" t="s">
        <v>383</v>
      </c>
      <c r="B23" s="72" t="s">
        <v>550</v>
      </c>
      <c r="C23" s="72" t="s">
        <v>579</v>
      </c>
      <c r="D23" s="48" t="s">
        <v>194</v>
      </c>
      <c r="E23" s="21" t="s">
        <v>381</v>
      </c>
      <c r="F23" s="72">
        <v>876</v>
      </c>
      <c r="G23" s="46" t="s">
        <v>133</v>
      </c>
      <c r="H23" s="74" t="s">
        <v>93</v>
      </c>
      <c r="I23" s="9">
        <v>71176000000</v>
      </c>
      <c r="J23" s="46" t="s">
        <v>142</v>
      </c>
      <c r="K23" s="4">
        <v>767</v>
      </c>
      <c r="L23" s="20">
        <v>42370</v>
      </c>
      <c r="M23" s="20">
        <v>42705</v>
      </c>
      <c r="N23" s="46" t="s">
        <v>45</v>
      </c>
      <c r="O23" s="72" t="s">
        <v>38</v>
      </c>
    </row>
    <row r="24" spans="1:15" s="13" customFormat="1" ht="36.75" customHeight="1">
      <c r="A24" s="43" t="s">
        <v>384</v>
      </c>
      <c r="B24" s="72" t="s">
        <v>551</v>
      </c>
      <c r="C24" s="72" t="s">
        <v>580</v>
      </c>
      <c r="D24" s="48" t="s">
        <v>175</v>
      </c>
      <c r="E24" s="21" t="s">
        <v>381</v>
      </c>
      <c r="F24" s="72">
        <v>876</v>
      </c>
      <c r="G24" s="46" t="s">
        <v>133</v>
      </c>
      <c r="H24" s="74" t="s">
        <v>93</v>
      </c>
      <c r="I24" s="9">
        <v>71176000000</v>
      </c>
      <c r="J24" s="46" t="s">
        <v>142</v>
      </c>
      <c r="K24" s="4">
        <v>200</v>
      </c>
      <c r="L24" s="20">
        <v>42370</v>
      </c>
      <c r="M24" s="20">
        <v>42705</v>
      </c>
      <c r="N24" s="46" t="s">
        <v>45</v>
      </c>
      <c r="O24" s="72" t="s">
        <v>38</v>
      </c>
    </row>
    <row r="25" spans="1:15" s="13" customFormat="1" ht="36.75" customHeight="1">
      <c r="A25" s="43" t="s">
        <v>385</v>
      </c>
      <c r="B25" s="72" t="s">
        <v>553</v>
      </c>
      <c r="C25" s="72" t="s">
        <v>581</v>
      </c>
      <c r="D25" s="48" t="s">
        <v>328</v>
      </c>
      <c r="E25" s="21" t="s">
        <v>381</v>
      </c>
      <c r="F25" s="72">
        <v>642</v>
      </c>
      <c r="G25" s="46" t="s">
        <v>92</v>
      </c>
      <c r="H25" s="74">
        <v>1</v>
      </c>
      <c r="I25" s="9">
        <v>71176000000</v>
      </c>
      <c r="J25" s="46" t="s">
        <v>142</v>
      </c>
      <c r="K25" s="4">
        <v>998</v>
      </c>
      <c r="L25" s="20">
        <v>42370</v>
      </c>
      <c r="M25" s="20">
        <v>42705</v>
      </c>
      <c r="N25" s="46" t="s">
        <v>45</v>
      </c>
      <c r="O25" s="72" t="s">
        <v>38</v>
      </c>
    </row>
    <row r="26" spans="1:15" s="13" customFormat="1" ht="36.75" customHeight="1">
      <c r="A26" s="43" t="s">
        <v>386</v>
      </c>
      <c r="B26" s="72" t="s">
        <v>553</v>
      </c>
      <c r="C26" s="72" t="s">
        <v>581</v>
      </c>
      <c r="D26" s="15" t="s">
        <v>203</v>
      </c>
      <c r="E26" s="21" t="s">
        <v>381</v>
      </c>
      <c r="F26" s="72">
        <v>642</v>
      </c>
      <c r="G26" s="46" t="s">
        <v>92</v>
      </c>
      <c r="H26" s="74">
        <v>76</v>
      </c>
      <c r="I26" s="9">
        <v>71176000000</v>
      </c>
      <c r="J26" s="46" t="s">
        <v>142</v>
      </c>
      <c r="K26" s="4">
        <v>896.8</v>
      </c>
      <c r="L26" s="20">
        <v>42370</v>
      </c>
      <c r="M26" s="20">
        <v>42705</v>
      </c>
      <c r="N26" s="46" t="s">
        <v>45</v>
      </c>
      <c r="O26" s="72" t="s">
        <v>38</v>
      </c>
    </row>
    <row r="27" spans="1:15" s="13" customFormat="1" ht="36.75" customHeight="1">
      <c r="A27" s="43" t="s">
        <v>387</v>
      </c>
      <c r="B27" s="72" t="s">
        <v>553</v>
      </c>
      <c r="C27" s="72" t="s">
        <v>581</v>
      </c>
      <c r="D27" s="48" t="s">
        <v>329</v>
      </c>
      <c r="E27" s="21" t="s">
        <v>381</v>
      </c>
      <c r="F27" s="72">
        <v>642</v>
      </c>
      <c r="G27" s="46" t="s">
        <v>92</v>
      </c>
      <c r="H27" s="74">
        <f>80+80+4+4+10</f>
        <v>178</v>
      </c>
      <c r="I27" s="9">
        <v>71176000000</v>
      </c>
      <c r="J27" s="46" t="s">
        <v>142</v>
      </c>
      <c r="K27" s="4">
        <f>141.6+169.92+4.72+14.16+21.24</f>
        <v>351.64000000000004</v>
      </c>
      <c r="L27" s="20">
        <v>42370</v>
      </c>
      <c r="M27" s="20">
        <v>42705</v>
      </c>
      <c r="N27" s="46" t="s">
        <v>45</v>
      </c>
      <c r="O27" s="72" t="s">
        <v>38</v>
      </c>
    </row>
    <row r="28" spans="1:15" s="13" customFormat="1" ht="36.75" customHeight="1">
      <c r="A28" s="43" t="s">
        <v>388</v>
      </c>
      <c r="B28" s="72" t="s">
        <v>554</v>
      </c>
      <c r="C28" s="72" t="s">
        <v>582</v>
      </c>
      <c r="D28" s="15" t="s">
        <v>228</v>
      </c>
      <c r="E28" s="21" t="s">
        <v>381</v>
      </c>
      <c r="F28" s="72">
        <v>642</v>
      </c>
      <c r="G28" s="46" t="s">
        <v>92</v>
      </c>
      <c r="H28" s="74">
        <v>8</v>
      </c>
      <c r="I28" s="9">
        <v>71176000000</v>
      </c>
      <c r="J28" s="46" t="s">
        <v>94</v>
      </c>
      <c r="K28" s="1">
        <v>1613.296</v>
      </c>
      <c r="L28" s="20">
        <v>42370</v>
      </c>
      <c r="M28" s="20">
        <v>42705</v>
      </c>
      <c r="N28" s="46" t="s">
        <v>45</v>
      </c>
      <c r="O28" s="72" t="s">
        <v>38</v>
      </c>
    </row>
    <row r="29" spans="1:15" s="13" customFormat="1" ht="36.75" customHeight="1">
      <c r="A29" s="43" t="s">
        <v>389</v>
      </c>
      <c r="B29" s="72" t="s">
        <v>553</v>
      </c>
      <c r="C29" s="72" t="s">
        <v>581</v>
      </c>
      <c r="D29" s="15" t="s">
        <v>231</v>
      </c>
      <c r="E29" s="21" t="s">
        <v>381</v>
      </c>
      <c r="F29" s="72">
        <v>642</v>
      </c>
      <c r="G29" s="46" t="s">
        <v>92</v>
      </c>
      <c r="H29" s="74">
        <v>2</v>
      </c>
      <c r="I29" s="9">
        <v>71176000000</v>
      </c>
      <c r="J29" s="46" t="s">
        <v>94</v>
      </c>
      <c r="K29" s="1">
        <v>472</v>
      </c>
      <c r="L29" s="20">
        <v>42370</v>
      </c>
      <c r="M29" s="20">
        <v>42705</v>
      </c>
      <c r="N29" s="46" t="s">
        <v>45</v>
      </c>
      <c r="O29" s="72" t="s">
        <v>38</v>
      </c>
    </row>
    <row r="30" spans="1:15" s="13" customFormat="1" ht="36.75" customHeight="1">
      <c r="A30" s="43" t="s">
        <v>390</v>
      </c>
      <c r="B30" s="72" t="s">
        <v>555</v>
      </c>
      <c r="C30" s="72" t="s">
        <v>583</v>
      </c>
      <c r="D30" s="15" t="s">
        <v>232</v>
      </c>
      <c r="E30" s="21" t="s">
        <v>381</v>
      </c>
      <c r="F30" s="72">
        <v>356</v>
      </c>
      <c r="G30" s="46" t="s">
        <v>240</v>
      </c>
      <c r="H30" s="74">
        <v>48</v>
      </c>
      <c r="I30" s="72">
        <v>71156656000</v>
      </c>
      <c r="J30" s="46" t="s">
        <v>241</v>
      </c>
      <c r="K30" s="4">
        <v>169.92</v>
      </c>
      <c r="L30" s="20">
        <v>42370</v>
      </c>
      <c r="M30" s="20">
        <v>42705</v>
      </c>
      <c r="N30" s="46" t="s">
        <v>45</v>
      </c>
      <c r="O30" s="72" t="s">
        <v>38</v>
      </c>
    </row>
    <row r="31" spans="1:15" s="13" customFormat="1" ht="36.75" customHeight="1">
      <c r="A31" s="43" t="s">
        <v>391</v>
      </c>
      <c r="B31" s="72" t="s">
        <v>553</v>
      </c>
      <c r="C31" s="72" t="s">
        <v>584</v>
      </c>
      <c r="D31" s="15" t="s">
        <v>234</v>
      </c>
      <c r="E31" s="21" t="s">
        <v>381</v>
      </c>
      <c r="F31" s="72">
        <v>642</v>
      </c>
      <c r="G31" s="46" t="s">
        <v>92</v>
      </c>
      <c r="H31" s="74">
        <v>2</v>
      </c>
      <c r="I31" s="9">
        <v>71176000000</v>
      </c>
      <c r="J31" s="46" t="s">
        <v>94</v>
      </c>
      <c r="K31" s="1">
        <v>368.16</v>
      </c>
      <c r="L31" s="20">
        <v>42370</v>
      </c>
      <c r="M31" s="20">
        <v>42705</v>
      </c>
      <c r="N31" s="46" t="s">
        <v>45</v>
      </c>
      <c r="O31" s="72" t="s">
        <v>38</v>
      </c>
    </row>
    <row r="32" spans="1:15" s="13" customFormat="1" ht="36.75" customHeight="1">
      <c r="A32" s="43" t="s">
        <v>392</v>
      </c>
      <c r="B32" s="72" t="s">
        <v>547</v>
      </c>
      <c r="C32" s="72" t="s">
        <v>585</v>
      </c>
      <c r="D32" s="15" t="s">
        <v>348</v>
      </c>
      <c r="E32" s="21" t="s">
        <v>381</v>
      </c>
      <c r="F32" s="72">
        <v>642</v>
      </c>
      <c r="G32" s="46" t="s">
        <v>92</v>
      </c>
      <c r="H32" s="74">
        <v>2</v>
      </c>
      <c r="I32" s="9">
        <v>71176000000</v>
      </c>
      <c r="J32" s="46" t="s">
        <v>94</v>
      </c>
      <c r="K32" s="1">
        <f>584.4*1.18</f>
        <v>689.59199999999998</v>
      </c>
      <c r="L32" s="20">
        <v>42370</v>
      </c>
      <c r="M32" s="20">
        <v>42705</v>
      </c>
      <c r="N32" s="46" t="s">
        <v>45</v>
      </c>
      <c r="O32" s="72" t="s">
        <v>38</v>
      </c>
    </row>
    <row r="33" spans="1:15" s="13" customFormat="1" ht="36.75" customHeight="1">
      <c r="A33" s="43" t="s">
        <v>393</v>
      </c>
      <c r="B33" s="72" t="s">
        <v>556</v>
      </c>
      <c r="C33" s="72" t="s">
        <v>556</v>
      </c>
      <c r="D33" s="15" t="s">
        <v>245</v>
      </c>
      <c r="E33" s="21" t="s">
        <v>381</v>
      </c>
      <c r="F33" s="72">
        <v>642</v>
      </c>
      <c r="G33" s="46" t="s">
        <v>92</v>
      </c>
      <c r="H33" s="74" t="s">
        <v>93</v>
      </c>
      <c r="I33" s="9">
        <v>71176000000</v>
      </c>
      <c r="J33" s="46" t="s">
        <v>94</v>
      </c>
      <c r="K33" s="1">
        <f>720*1.18</f>
        <v>849.59999999999991</v>
      </c>
      <c r="L33" s="20">
        <v>42370</v>
      </c>
      <c r="M33" s="20">
        <v>42705</v>
      </c>
      <c r="N33" s="46" t="s">
        <v>45</v>
      </c>
      <c r="O33" s="72" t="s">
        <v>38</v>
      </c>
    </row>
    <row r="34" spans="1:15" s="13" customFormat="1" ht="36.75" customHeight="1">
      <c r="A34" s="43" t="s">
        <v>394</v>
      </c>
      <c r="B34" s="72" t="s">
        <v>586</v>
      </c>
      <c r="C34" s="72" t="s">
        <v>586</v>
      </c>
      <c r="D34" s="15" t="s">
        <v>243</v>
      </c>
      <c r="E34" s="21" t="s">
        <v>381</v>
      </c>
      <c r="F34" s="72">
        <v>642</v>
      </c>
      <c r="G34" s="46" t="s">
        <v>92</v>
      </c>
      <c r="H34" s="74" t="s">
        <v>93</v>
      </c>
      <c r="I34" s="9">
        <v>71176000000</v>
      </c>
      <c r="J34" s="46" t="s">
        <v>94</v>
      </c>
      <c r="K34" s="1">
        <v>398</v>
      </c>
      <c r="L34" s="20">
        <v>42370</v>
      </c>
      <c r="M34" s="20">
        <v>42705</v>
      </c>
      <c r="N34" s="46" t="s">
        <v>45</v>
      </c>
      <c r="O34" s="72" t="s">
        <v>38</v>
      </c>
    </row>
    <row r="35" spans="1:15" s="13" customFormat="1" ht="36.75" customHeight="1">
      <c r="A35" s="43" t="s">
        <v>395</v>
      </c>
      <c r="B35" s="72" t="s">
        <v>557</v>
      </c>
      <c r="C35" s="72" t="s">
        <v>587</v>
      </c>
      <c r="D35" s="50" t="s">
        <v>246</v>
      </c>
      <c r="E35" s="21" t="s">
        <v>381</v>
      </c>
      <c r="F35" s="72">
        <v>642</v>
      </c>
      <c r="G35" s="46" t="s">
        <v>92</v>
      </c>
      <c r="H35" s="74" t="s">
        <v>93</v>
      </c>
      <c r="I35" s="9">
        <v>71176000000</v>
      </c>
      <c r="J35" s="46" t="s">
        <v>94</v>
      </c>
      <c r="K35" s="1">
        <v>1680</v>
      </c>
      <c r="L35" s="20">
        <v>42370</v>
      </c>
      <c r="M35" s="20">
        <v>42705</v>
      </c>
      <c r="N35" s="46" t="s">
        <v>45</v>
      </c>
      <c r="O35" s="72" t="s">
        <v>38</v>
      </c>
    </row>
    <row r="36" spans="1:15" s="13" customFormat="1" ht="36.75" customHeight="1">
      <c r="A36" s="43" t="s">
        <v>396</v>
      </c>
      <c r="B36" s="72" t="s">
        <v>558</v>
      </c>
      <c r="C36" s="72" t="s">
        <v>588</v>
      </c>
      <c r="D36" s="50" t="s">
        <v>247</v>
      </c>
      <c r="E36" s="21" t="s">
        <v>381</v>
      </c>
      <c r="F36" s="72">
        <v>642</v>
      </c>
      <c r="G36" s="46" t="s">
        <v>92</v>
      </c>
      <c r="H36" s="74" t="s">
        <v>93</v>
      </c>
      <c r="I36" s="9">
        <v>71176000000</v>
      </c>
      <c r="J36" s="46" t="s">
        <v>94</v>
      </c>
      <c r="K36" s="1">
        <f>100*1.18</f>
        <v>118</v>
      </c>
      <c r="L36" s="20">
        <v>42370</v>
      </c>
      <c r="M36" s="20">
        <v>42705</v>
      </c>
      <c r="N36" s="46" t="s">
        <v>45</v>
      </c>
      <c r="O36" s="72" t="s">
        <v>38</v>
      </c>
    </row>
    <row r="37" spans="1:15" s="13" customFormat="1" ht="36.75" customHeight="1">
      <c r="A37" s="43" t="s">
        <v>397</v>
      </c>
      <c r="B37" s="42" t="s">
        <v>559</v>
      </c>
      <c r="C37" s="72" t="s">
        <v>589</v>
      </c>
      <c r="D37" s="50" t="s">
        <v>244</v>
      </c>
      <c r="E37" s="21" t="s">
        <v>381</v>
      </c>
      <c r="F37" s="72">
        <v>642</v>
      </c>
      <c r="G37" s="46" t="s">
        <v>92</v>
      </c>
      <c r="H37" s="74">
        <v>4</v>
      </c>
      <c r="I37" s="9">
        <v>71176000000</v>
      </c>
      <c r="J37" s="46" t="s">
        <v>94</v>
      </c>
      <c r="K37" s="1">
        <f>160*1.18</f>
        <v>188.79999999999998</v>
      </c>
      <c r="L37" s="20">
        <v>42370</v>
      </c>
      <c r="M37" s="20">
        <v>42705</v>
      </c>
      <c r="N37" s="46" t="s">
        <v>45</v>
      </c>
      <c r="O37" s="72" t="s">
        <v>38</v>
      </c>
    </row>
    <row r="38" spans="1:15" s="13" customFormat="1" ht="36.75" customHeight="1">
      <c r="A38" s="43" t="s">
        <v>398</v>
      </c>
      <c r="B38" s="72" t="s">
        <v>482</v>
      </c>
      <c r="C38" s="72" t="s">
        <v>482</v>
      </c>
      <c r="D38" s="50" t="s">
        <v>248</v>
      </c>
      <c r="E38" s="21" t="s">
        <v>381</v>
      </c>
      <c r="F38" s="72">
        <v>642</v>
      </c>
      <c r="G38" s="46" t="s">
        <v>92</v>
      </c>
      <c r="H38" s="74" t="s">
        <v>93</v>
      </c>
      <c r="I38" s="9">
        <v>71176000000</v>
      </c>
      <c r="J38" s="46" t="s">
        <v>94</v>
      </c>
      <c r="K38" s="1">
        <f>300*1.18</f>
        <v>354</v>
      </c>
      <c r="L38" s="20">
        <v>42370</v>
      </c>
      <c r="M38" s="20">
        <v>42705</v>
      </c>
      <c r="N38" s="46" t="s">
        <v>45</v>
      </c>
      <c r="O38" s="72" t="s">
        <v>38</v>
      </c>
    </row>
    <row r="39" spans="1:15" s="13" customFormat="1" ht="46.5" customHeight="1">
      <c r="A39" s="43" t="s">
        <v>399</v>
      </c>
      <c r="B39" s="72" t="s">
        <v>560</v>
      </c>
      <c r="C39" s="72" t="s">
        <v>590</v>
      </c>
      <c r="D39" s="15" t="s">
        <v>251</v>
      </c>
      <c r="E39" s="21" t="s">
        <v>381</v>
      </c>
      <c r="F39" s="72">
        <v>876</v>
      </c>
      <c r="G39" s="46" t="s">
        <v>133</v>
      </c>
      <c r="H39" s="74" t="s">
        <v>93</v>
      </c>
      <c r="I39" s="9">
        <v>71176000000</v>
      </c>
      <c r="J39" s="46" t="s">
        <v>142</v>
      </c>
      <c r="K39" s="4">
        <f>120*1.18</f>
        <v>141.6</v>
      </c>
      <c r="L39" s="20">
        <v>42370</v>
      </c>
      <c r="M39" s="20">
        <v>42705</v>
      </c>
      <c r="N39" s="46" t="s">
        <v>45</v>
      </c>
      <c r="O39" s="72" t="s">
        <v>38</v>
      </c>
    </row>
    <row r="40" spans="1:15" s="13" customFormat="1" ht="36.75" customHeight="1">
      <c r="A40" s="43" t="s">
        <v>400</v>
      </c>
      <c r="B40" s="72" t="s">
        <v>561</v>
      </c>
      <c r="C40" s="72" t="s">
        <v>591</v>
      </c>
      <c r="D40" s="15" t="s">
        <v>252</v>
      </c>
      <c r="E40" s="21" t="s">
        <v>381</v>
      </c>
      <c r="F40" s="72">
        <v>876</v>
      </c>
      <c r="G40" s="46" t="s">
        <v>133</v>
      </c>
      <c r="H40" s="74" t="s">
        <v>93</v>
      </c>
      <c r="I40" s="9">
        <v>71176000000</v>
      </c>
      <c r="J40" s="46" t="s">
        <v>142</v>
      </c>
      <c r="K40" s="4">
        <f>120*1.18</f>
        <v>141.6</v>
      </c>
      <c r="L40" s="20">
        <v>42370</v>
      </c>
      <c r="M40" s="20">
        <v>42705</v>
      </c>
      <c r="N40" s="46" t="s">
        <v>45</v>
      </c>
      <c r="O40" s="72" t="s">
        <v>38</v>
      </c>
    </row>
    <row r="41" spans="1:15" s="13" customFormat="1" ht="36.75" customHeight="1">
      <c r="A41" s="43" t="s">
        <v>401</v>
      </c>
      <c r="B41" s="72" t="s">
        <v>562</v>
      </c>
      <c r="C41" s="72" t="s">
        <v>592</v>
      </c>
      <c r="D41" s="15" t="s">
        <v>249</v>
      </c>
      <c r="E41" s="21" t="s">
        <v>381</v>
      </c>
      <c r="F41" s="72">
        <v>876</v>
      </c>
      <c r="G41" s="46" t="s">
        <v>133</v>
      </c>
      <c r="H41" s="74" t="s">
        <v>93</v>
      </c>
      <c r="I41" s="9">
        <v>71176000000</v>
      </c>
      <c r="J41" s="46" t="s">
        <v>142</v>
      </c>
      <c r="K41" s="4">
        <f>100*1.18</f>
        <v>118</v>
      </c>
      <c r="L41" s="20">
        <v>42370</v>
      </c>
      <c r="M41" s="20">
        <v>42705</v>
      </c>
      <c r="N41" s="46" t="s">
        <v>45</v>
      </c>
      <c r="O41" s="72" t="s">
        <v>38</v>
      </c>
    </row>
    <row r="42" spans="1:15" s="13" customFormat="1" ht="50.25" customHeight="1">
      <c r="A42" s="43" t="s">
        <v>402</v>
      </c>
      <c r="B42" s="72" t="s">
        <v>562</v>
      </c>
      <c r="C42" s="72" t="s">
        <v>592</v>
      </c>
      <c r="D42" s="15" t="s">
        <v>250</v>
      </c>
      <c r="E42" s="21" t="s">
        <v>381</v>
      </c>
      <c r="F42" s="72">
        <v>876</v>
      </c>
      <c r="G42" s="46" t="s">
        <v>133</v>
      </c>
      <c r="H42" s="74" t="s">
        <v>93</v>
      </c>
      <c r="I42" s="9">
        <v>71176000000</v>
      </c>
      <c r="J42" s="46" t="s">
        <v>142</v>
      </c>
      <c r="K42" s="4">
        <f>100*1.18</f>
        <v>118</v>
      </c>
      <c r="L42" s="20">
        <v>42370</v>
      </c>
      <c r="M42" s="20">
        <v>42705</v>
      </c>
      <c r="N42" s="46" t="s">
        <v>45</v>
      </c>
      <c r="O42" s="72" t="s">
        <v>38</v>
      </c>
    </row>
    <row r="43" spans="1:15" s="13" customFormat="1" ht="36.75" customHeight="1">
      <c r="A43" s="43" t="s">
        <v>403</v>
      </c>
      <c r="B43" s="72" t="s">
        <v>563</v>
      </c>
      <c r="C43" s="72" t="s">
        <v>563</v>
      </c>
      <c r="D43" s="15" t="s">
        <v>349</v>
      </c>
      <c r="E43" s="21" t="s">
        <v>381</v>
      </c>
      <c r="F43" s="72">
        <v>362</v>
      </c>
      <c r="G43" s="46" t="s">
        <v>350</v>
      </c>
      <c r="H43" s="74">
        <v>12</v>
      </c>
      <c r="I43" s="9">
        <v>71176000000</v>
      </c>
      <c r="J43" s="46" t="s">
        <v>142</v>
      </c>
      <c r="K43" s="4">
        <f>17334*1.18</f>
        <v>20454.12</v>
      </c>
      <c r="L43" s="20">
        <v>42370</v>
      </c>
      <c r="M43" s="20">
        <v>42705</v>
      </c>
      <c r="N43" s="46" t="s">
        <v>45</v>
      </c>
      <c r="O43" s="72" t="s">
        <v>38</v>
      </c>
    </row>
    <row r="44" spans="1:15" s="13" customFormat="1" ht="36.75" customHeight="1">
      <c r="A44" s="43" t="s">
        <v>404</v>
      </c>
      <c r="B44" s="72" t="s">
        <v>561</v>
      </c>
      <c r="C44" s="72" t="s">
        <v>594</v>
      </c>
      <c r="D44" s="15" t="s">
        <v>268</v>
      </c>
      <c r="E44" s="21" t="s">
        <v>381</v>
      </c>
      <c r="F44" s="72">
        <v>356</v>
      </c>
      <c r="G44" s="46" t="s">
        <v>240</v>
      </c>
      <c r="H44" s="23">
        <v>3850</v>
      </c>
      <c r="I44" s="9">
        <v>71176000000</v>
      </c>
      <c r="J44" s="46" t="s">
        <v>142</v>
      </c>
      <c r="K44" s="4">
        <f>19004.4*1.18</f>
        <v>22425.191999999999</v>
      </c>
      <c r="L44" s="20">
        <v>42370</v>
      </c>
      <c r="M44" s="20">
        <v>42705</v>
      </c>
      <c r="N44" s="46" t="s">
        <v>45</v>
      </c>
      <c r="O44" s="72" t="s">
        <v>38</v>
      </c>
    </row>
    <row r="45" spans="1:15" s="13" customFormat="1" ht="36.75" customHeight="1">
      <c r="A45" s="43" t="s">
        <v>405</v>
      </c>
      <c r="B45" s="72" t="s">
        <v>595</v>
      </c>
      <c r="C45" s="72" t="s">
        <v>596</v>
      </c>
      <c r="D45" s="15" t="s">
        <v>269</v>
      </c>
      <c r="E45" s="21" t="s">
        <v>381</v>
      </c>
      <c r="F45" s="72">
        <v>876</v>
      </c>
      <c r="G45" s="46" t="s">
        <v>133</v>
      </c>
      <c r="H45" s="74">
        <v>1</v>
      </c>
      <c r="I45" s="9">
        <v>71176000000</v>
      </c>
      <c r="J45" s="46" t="s">
        <v>142</v>
      </c>
      <c r="K45" s="4">
        <f>262.88*1.18</f>
        <v>310.19839999999999</v>
      </c>
      <c r="L45" s="20">
        <v>42370</v>
      </c>
      <c r="M45" s="20">
        <v>42705</v>
      </c>
      <c r="N45" s="46" t="s">
        <v>45</v>
      </c>
      <c r="O45" s="72" t="s">
        <v>38</v>
      </c>
    </row>
    <row r="46" spans="1:15" s="13" customFormat="1" ht="36.75" customHeight="1">
      <c r="A46" s="43" t="s">
        <v>406</v>
      </c>
      <c r="B46" s="72" t="s">
        <v>597</v>
      </c>
      <c r="C46" s="72" t="s">
        <v>598</v>
      </c>
      <c r="D46" s="15" t="s">
        <v>273</v>
      </c>
      <c r="E46" s="21" t="s">
        <v>381</v>
      </c>
      <c r="F46" s="72" t="s">
        <v>355</v>
      </c>
      <c r="G46" s="72">
        <v>6010000</v>
      </c>
      <c r="H46" s="74">
        <v>240</v>
      </c>
      <c r="I46" s="14" t="s">
        <v>271</v>
      </c>
      <c r="J46" s="46" t="s">
        <v>272</v>
      </c>
      <c r="K46" s="4">
        <f>2898*1.18</f>
        <v>3419.64</v>
      </c>
      <c r="L46" s="20">
        <v>42370</v>
      </c>
      <c r="M46" s="20">
        <v>42705</v>
      </c>
      <c r="N46" s="46" t="s">
        <v>45</v>
      </c>
      <c r="O46" s="72" t="s">
        <v>38</v>
      </c>
    </row>
    <row r="47" spans="1:15" s="13" customFormat="1" ht="36.75" customHeight="1">
      <c r="A47" s="43" t="s">
        <v>407</v>
      </c>
      <c r="B47" s="72" t="s">
        <v>597</v>
      </c>
      <c r="C47" s="72" t="s">
        <v>598</v>
      </c>
      <c r="D47" s="15" t="s">
        <v>273</v>
      </c>
      <c r="E47" s="21" t="s">
        <v>381</v>
      </c>
      <c r="F47" s="72">
        <v>792</v>
      </c>
      <c r="G47" s="46" t="s">
        <v>270</v>
      </c>
      <c r="H47" s="74">
        <v>240</v>
      </c>
      <c r="I47" s="14" t="s">
        <v>271</v>
      </c>
      <c r="J47" s="46" t="s">
        <v>272</v>
      </c>
      <c r="K47" s="4">
        <f>596.659*1.18</f>
        <v>704.05761999999993</v>
      </c>
      <c r="L47" s="20">
        <v>42370</v>
      </c>
      <c r="M47" s="20">
        <v>42705</v>
      </c>
      <c r="N47" s="46" t="s">
        <v>45</v>
      </c>
      <c r="O47" s="72" t="s">
        <v>38</v>
      </c>
    </row>
    <row r="48" spans="1:15" s="13" customFormat="1" ht="36.75" customHeight="1">
      <c r="A48" s="43" t="s">
        <v>408</v>
      </c>
      <c r="B48" s="72" t="s">
        <v>599</v>
      </c>
      <c r="C48" s="72" t="s">
        <v>599</v>
      </c>
      <c r="D48" s="15" t="s">
        <v>276</v>
      </c>
      <c r="E48" s="21" t="s">
        <v>381</v>
      </c>
      <c r="F48" s="72">
        <v>792</v>
      </c>
      <c r="G48" s="46" t="s">
        <v>270</v>
      </c>
      <c r="H48" s="74">
        <v>1300</v>
      </c>
      <c r="I48" s="9">
        <v>71176000000</v>
      </c>
      <c r="J48" s="46" t="s">
        <v>142</v>
      </c>
      <c r="K48" s="4">
        <f>9679*1.18</f>
        <v>11421.22</v>
      </c>
      <c r="L48" s="20">
        <v>42370</v>
      </c>
      <c r="M48" s="20">
        <v>42705</v>
      </c>
      <c r="N48" s="46" t="s">
        <v>45</v>
      </c>
      <c r="O48" s="72" t="s">
        <v>38</v>
      </c>
    </row>
    <row r="49" spans="1:15" s="13" customFormat="1" ht="36.75" customHeight="1">
      <c r="A49" s="102" t="s">
        <v>409</v>
      </c>
      <c r="B49" s="72" t="s">
        <v>602</v>
      </c>
      <c r="C49" s="72" t="s">
        <v>603</v>
      </c>
      <c r="D49" s="50" t="s">
        <v>278</v>
      </c>
      <c r="E49" s="21" t="s">
        <v>381</v>
      </c>
      <c r="F49" s="72">
        <v>642</v>
      </c>
      <c r="G49" s="46" t="s">
        <v>92</v>
      </c>
      <c r="H49" s="74">
        <v>1</v>
      </c>
      <c r="I49" s="9">
        <v>71176000000</v>
      </c>
      <c r="J49" s="46" t="s">
        <v>142</v>
      </c>
      <c r="K49" s="1">
        <f>109.3*1.18</f>
        <v>128.97399999999999</v>
      </c>
      <c r="L49" s="20">
        <v>42370</v>
      </c>
      <c r="M49" s="20">
        <v>42705</v>
      </c>
      <c r="N49" s="46" t="s">
        <v>45</v>
      </c>
      <c r="O49" s="72" t="s">
        <v>38</v>
      </c>
    </row>
    <row r="50" spans="1:15" s="13" customFormat="1" ht="36.75" customHeight="1">
      <c r="A50" s="102" t="s">
        <v>410</v>
      </c>
      <c r="B50" s="72" t="s">
        <v>602</v>
      </c>
      <c r="C50" s="72" t="s">
        <v>603</v>
      </c>
      <c r="D50" s="50" t="s">
        <v>282</v>
      </c>
      <c r="E50" s="21" t="s">
        <v>381</v>
      </c>
      <c r="F50" s="72">
        <v>876</v>
      </c>
      <c r="G50" s="46" t="s">
        <v>133</v>
      </c>
      <c r="H50" s="74" t="s">
        <v>93</v>
      </c>
      <c r="I50" s="9">
        <v>71176000000</v>
      </c>
      <c r="J50" s="46" t="s">
        <v>142</v>
      </c>
      <c r="K50" s="1">
        <f>220*1.18</f>
        <v>259.59999999999997</v>
      </c>
      <c r="L50" s="20">
        <v>42370</v>
      </c>
      <c r="M50" s="20">
        <v>42705</v>
      </c>
      <c r="N50" s="46" t="s">
        <v>45</v>
      </c>
      <c r="O50" s="72" t="s">
        <v>38</v>
      </c>
    </row>
    <row r="51" spans="1:15" s="13" customFormat="1" ht="36.75" customHeight="1">
      <c r="A51" s="102" t="s">
        <v>411</v>
      </c>
      <c r="B51" s="72" t="s">
        <v>604</v>
      </c>
      <c r="C51" s="72" t="s">
        <v>605</v>
      </c>
      <c r="D51" s="50" t="s">
        <v>279</v>
      </c>
      <c r="E51" s="21" t="s">
        <v>381</v>
      </c>
      <c r="F51" s="72">
        <v>642</v>
      </c>
      <c r="G51" s="46" t="s">
        <v>92</v>
      </c>
      <c r="H51" s="74" t="s">
        <v>93</v>
      </c>
      <c r="I51" s="9">
        <v>71176000000</v>
      </c>
      <c r="J51" s="46" t="s">
        <v>142</v>
      </c>
      <c r="K51" s="1">
        <f>240*1.18</f>
        <v>283.2</v>
      </c>
      <c r="L51" s="20">
        <v>42370</v>
      </c>
      <c r="M51" s="20">
        <v>42705</v>
      </c>
      <c r="N51" s="46" t="s">
        <v>45</v>
      </c>
      <c r="O51" s="72" t="s">
        <v>38</v>
      </c>
    </row>
    <row r="52" spans="1:15" s="13" customFormat="1" ht="36.75" customHeight="1">
      <c r="A52" s="102" t="s">
        <v>412</v>
      </c>
      <c r="B52" s="72" t="s">
        <v>606</v>
      </c>
      <c r="C52" s="72" t="s">
        <v>607</v>
      </c>
      <c r="D52" s="50" t="s">
        <v>280</v>
      </c>
      <c r="E52" s="21" t="s">
        <v>381</v>
      </c>
      <c r="F52" s="72">
        <v>642</v>
      </c>
      <c r="G52" s="46" t="s">
        <v>92</v>
      </c>
      <c r="H52" s="74" t="s">
        <v>93</v>
      </c>
      <c r="I52" s="9">
        <v>71176000000</v>
      </c>
      <c r="J52" s="46" t="s">
        <v>142</v>
      </c>
      <c r="K52" s="1">
        <f>192.955*1.18</f>
        <v>227.68690000000001</v>
      </c>
      <c r="L52" s="20">
        <v>42370</v>
      </c>
      <c r="M52" s="20">
        <v>42705</v>
      </c>
      <c r="N52" s="46" t="s">
        <v>45</v>
      </c>
      <c r="O52" s="72" t="s">
        <v>38</v>
      </c>
    </row>
    <row r="53" spans="1:15" s="13" customFormat="1" ht="36.75" customHeight="1">
      <c r="A53" s="102" t="s">
        <v>413</v>
      </c>
      <c r="B53" s="43" t="s">
        <v>608</v>
      </c>
      <c r="C53" s="43" t="s">
        <v>608</v>
      </c>
      <c r="D53" s="50" t="s">
        <v>281</v>
      </c>
      <c r="E53" s="21" t="s">
        <v>381</v>
      </c>
      <c r="F53" s="72">
        <v>642</v>
      </c>
      <c r="G53" s="46" t="s">
        <v>92</v>
      </c>
      <c r="H53" s="74" t="s">
        <v>93</v>
      </c>
      <c r="I53" s="9">
        <v>71176000000</v>
      </c>
      <c r="J53" s="46" t="s">
        <v>142</v>
      </c>
      <c r="K53" s="1">
        <f>(250+300)*1.18</f>
        <v>649</v>
      </c>
      <c r="L53" s="20">
        <v>42370</v>
      </c>
      <c r="M53" s="20">
        <v>42705</v>
      </c>
      <c r="N53" s="46" t="s">
        <v>45</v>
      </c>
      <c r="O53" s="72" t="s">
        <v>38</v>
      </c>
    </row>
    <row r="54" spans="1:15" s="13" customFormat="1" ht="36.75" customHeight="1">
      <c r="A54" s="102" t="s">
        <v>414</v>
      </c>
      <c r="B54" s="43" t="s">
        <v>609</v>
      </c>
      <c r="C54" s="72" t="s">
        <v>610</v>
      </c>
      <c r="D54" s="50" t="s">
        <v>283</v>
      </c>
      <c r="E54" s="21" t="s">
        <v>381</v>
      </c>
      <c r="F54" s="72">
        <v>642</v>
      </c>
      <c r="G54" s="46" t="s">
        <v>92</v>
      </c>
      <c r="H54" s="74" t="s">
        <v>93</v>
      </c>
      <c r="I54" s="9">
        <v>71176000000</v>
      </c>
      <c r="J54" s="46" t="s">
        <v>142</v>
      </c>
      <c r="K54" s="1">
        <f>(297.6+135+450)*1.18</f>
        <v>1041.4680000000001</v>
      </c>
      <c r="L54" s="20">
        <v>42370</v>
      </c>
      <c r="M54" s="20">
        <v>42705</v>
      </c>
      <c r="N54" s="46" t="s">
        <v>45</v>
      </c>
      <c r="O54" s="72" t="s">
        <v>38</v>
      </c>
    </row>
    <row r="55" spans="1:15" s="13" customFormat="1" ht="36.75" customHeight="1">
      <c r="A55" s="102" t="s">
        <v>415</v>
      </c>
      <c r="B55" s="43" t="s">
        <v>611</v>
      </c>
      <c r="C55" s="72" t="s">
        <v>612</v>
      </c>
      <c r="D55" s="50" t="s">
        <v>284</v>
      </c>
      <c r="E55" s="21" t="s">
        <v>381</v>
      </c>
      <c r="F55" s="72">
        <v>166</v>
      </c>
      <c r="G55" s="46" t="s">
        <v>131</v>
      </c>
      <c r="H55" s="74">
        <f>1200+2000</f>
        <v>3200</v>
      </c>
      <c r="I55" s="9">
        <v>71176000000</v>
      </c>
      <c r="J55" s="46" t="s">
        <v>142</v>
      </c>
      <c r="K55" s="1">
        <v>413.94400000000002</v>
      </c>
      <c r="L55" s="20">
        <v>42370</v>
      </c>
      <c r="M55" s="20">
        <v>42705</v>
      </c>
      <c r="N55" s="46" t="s">
        <v>45</v>
      </c>
      <c r="O55" s="72" t="s">
        <v>38</v>
      </c>
    </row>
    <row r="56" spans="1:15" s="13" customFormat="1" ht="36.75" customHeight="1">
      <c r="A56" s="102" t="s">
        <v>824</v>
      </c>
      <c r="B56" s="43" t="s">
        <v>569</v>
      </c>
      <c r="C56" s="72" t="s">
        <v>613</v>
      </c>
      <c r="D56" s="15" t="s">
        <v>326</v>
      </c>
      <c r="E56" s="21" t="s">
        <v>381</v>
      </c>
      <c r="F56" s="72">
        <v>642</v>
      </c>
      <c r="G56" s="46" t="s">
        <v>92</v>
      </c>
      <c r="H56" s="74">
        <v>7</v>
      </c>
      <c r="I56" s="9">
        <v>71176000000</v>
      </c>
      <c r="J56" s="46" t="s">
        <v>94</v>
      </c>
      <c r="K56" s="1">
        <f>6.32</f>
        <v>6.32</v>
      </c>
      <c r="L56" s="20">
        <v>42370</v>
      </c>
      <c r="M56" s="20">
        <v>42705</v>
      </c>
      <c r="N56" s="46" t="s">
        <v>45</v>
      </c>
      <c r="O56" s="72" t="s">
        <v>38</v>
      </c>
    </row>
    <row r="57" spans="1:15" s="13" customFormat="1" ht="36.75" customHeight="1">
      <c r="A57" s="102" t="s">
        <v>416</v>
      </c>
      <c r="B57" s="43" t="s">
        <v>569</v>
      </c>
      <c r="C57" s="72" t="s">
        <v>613</v>
      </c>
      <c r="D57" s="51" t="s">
        <v>43</v>
      </c>
      <c r="E57" s="21" t="s">
        <v>381</v>
      </c>
      <c r="F57" s="72">
        <v>642</v>
      </c>
      <c r="G57" s="46" t="s">
        <v>92</v>
      </c>
      <c r="H57" s="74">
        <v>7</v>
      </c>
      <c r="I57" s="9">
        <v>71176000000</v>
      </c>
      <c r="J57" s="46" t="s">
        <v>94</v>
      </c>
      <c r="K57" s="1">
        <v>70</v>
      </c>
      <c r="L57" s="20">
        <v>42370</v>
      </c>
      <c r="M57" s="20">
        <v>42705</v>
      </c>
      <c r="N57" s="46" t="s">
        <v>45</v>
      </c>
      <c r="O57" s="72" t="s">
        <v>38</v>
      </c>
    </row>
    <row r="58" spans="1:15" s="13" customFormat="1" ht="36.75" customHeight="1">
      <c r="A58" s="102" t="s">
        <v>417</v>
      </c>
      <c r="B58" s="43" t="s">
        <v>448</v>
      </c>
      <c r="C58" s="72" t="s">
        <v>614</v>
      </c>
      <c r="D58" s="51" t="s">
        <v>327</v>
      </c>
      <c r="E58" s="21" t="s">
        <v>381</v>
      </c>
      <c r="F58" s="72">
        <v>642</v>
      </c>
      <c r="G58" s="46" t="s">
        <v>92</v>
      </c>
      <c r="H58" s="74" t="s">
        <v>93</v>
      </c>
      <c r="I58" s="9">
        <v>71176000000</v>
      </c>
      <c r="J58" s="46" t="s">
        <v>94</v>
      </c>
      <c r="K58" s="1">
        <f>2187*1.18</f>
        <v>2580.66</v>
      </c>
      <c r="L58" s="20">
        <v>42370</v>
      </c>
      <c r="M58" s="20">
        <v>42705</v>
      </c>
      <c r="N58" s="46" t="s">
        <v>45</v>
      </c>
      <c r="O58" s="72" t="s">
        <v>38</v>
      </c>
    </row>
    <row r="59" spans="1:15" s="13" customFormat="1" ht="36.75" customHeight="1">
      <c r="A59" s="102" t="s">
        <v>825</v>
      </c>
      <c r="B59" s="43" t="s">
        <v>567</v>
      </c>
      <c r="C59" s="72" t="s">
        <v>615</v>
      </c>
      <c r="D59" s="52" t="s">
        <v>331</v>
      </c>
      <c r="E59" s="21" t="s">
        <v>381</v>
      </c>
      <c r="F59" s="72">
        <v>233</v>
      </c>
      <c r="G59" s="46" t="s">
        <v>330</v>
      </c>
      <c r="H59" s="36">
        <f>2250+8050+900+785+380+1430</f>
        <v>13795</v>
      </c>
      <c r="I59" s="9">
        <v>71140000000</v>
      </c>
      <c r="J59" s="46" t="s">
        <v>354</v>
      </c>
      <c r="K59" s="1">
        <f>4800.5+17991+1952+9145+1503+10622</f>
        <v>46013.5</v>
      </c>
      <c r="L59" s="20">
        <v>42370</v>
      </c>
      <c r="M59" s="20">
        <v>42705</v>
      </c>
      <c r="N59" s="46" t="s">
        <v>45</v>
      </c>
      <c r="O59" s="72" t="s">
        <v>38</v>
      </c>
    </row>
    <row r="60" spans="1:15" s="13" customFormat="1" ht="36.75" customHeight="1">
      <c r="A60" s="102" t="s">
        <v>418</v>
      </c>
      <c r="B60" s="43" t="s">
        <v>616</v>
      </c>
      <c r="C60" s="72" t="s">
        <v>616</v>
      </c>
      <c r="D60" s="52" t="s">
        <v>332</v>
      </c>
      <c r="E60" s="21" t="s">
        <v>381</v>
      </c>
      <c r="F60" s="72">
        <v>113</v>
      </c>
      <c r="G60" s="46" t="s">
        <v>255</v>
      </c>
      <c r="H60" s="36">
        <f>360+300+2196+31830.8+12972</f>
        <v>47658.8</v>
      </c>
      <c r="I60" s="9">
        <v>71140000000</v>
      </c>
      <c r="J60" s="46" t="s">
        <v>354</v>
      </c>
      <c r="K60" s="1">
        <f>22.7+197+851+1840+2450</f>
        <v>5360.7</v>
      </c>
      <c r="L60" s="20">
        <v>42370</v>
      </c>
      <c r="M60" s="20">
        <v>42705</v>
      </c>
      <c r="N60" s="46" t="s">
        <v>45</v>
      </c>
      <c r="O60" s="72" t="s">
        <v>38</v>
      </c>
    </row>
    <row r="61" spans="1:15" s="13" customFormat="1" ht="36.75" customHeight="1">
      <c r="A61" s="102" t="s">
        <v>419</v>
      </c>
      <c r="B61" s="43" t="s">
        <v>617</v>
      </c>
      <c r="C61" s="72" t="s">
        <v>618</v>
      </c>
      <c r="D61" s="52" t="s">
        <v>333</v>
      </c>
      <c r="E61" s="21" t="s">
        <v>381</v>
      </c>
      <c r="F61" s="72" t="s">
        <v>353</v>
      </c>
      <c r="G61" s="46" t="s">
        <v>264</v>
      </c>
      <c r="H61" s="36" t="s">
        <v>336</v>
      </c>
      <c r="I61" s="9">
        <v>71176000000</v>
      </c>
      <c r="J61" s="46" t="s">
        <v>94</v>
      </c>
      <c r="K61" s="1">
        <f>4168+35</f>
        <v>4203</v>
      </c>
      <c r="L61" s="20">
        <v>42370</v>
      </c>
      <c r="M61" s="20">
        <v>42705</v>
      </c>
      <c r="N61" s="46" t="s">
        <v>45</v>
      </c>
      <c r="O61" s="72" t="s">
        <v>38</v>
      </c>
    </row>
    <row r="62" spans="1:15" s="13" customFormat="1" ht="36.75" customHeight="1">
      <c r="A62" s="102" t="s">
        <v>420</v>
      </c>
      <c r="B62" s="43" t="s">
        <v>617</v>
      </c>
      <c r="C62" s="72" t="s">
        <v>618</v>
      </c>
      <c r="D62" s="52" t="s">
        <v>334</v>
      </c>
      <c r="E62" s="21" t="s">
        <v>381</v>
      </c>
      <c r="F62" s="72" t="s">
        <v>353</v>
      </c>
      <c r="G62" s="46" t="s">
        <v>264</v>
      </c>
      <c r="H62" s="36" t="s">
        <v>335</v>
      </c>
      <c r="I62" s="9">
        <v>71176000000</v>
      </c>
      <c r="J62" s="46" t="s">
        <v>94</v>
      </c>
      <c r="K62" s="1">
        <f>1034+83.5</f>
        <v>1117.5</v>
      </c>
      <c r="L62" s="20">
        <v>42370</v>
      </c>
      <c r="M62" s="20">
        <v>42705</v>
      </c>
      <c r="N62" s="46" t="s">
        <v>45</v>
      </c>
      <c r="O62" s="72" t="s">
        <v>38</v>
      </c>
    </row>
    <row r="63" spans="1:15" s="13" customFormat="1" ht="36.75" customHeight="1">
      <c r="A63" s="102" t="s">
        <v>421</v>
      </c>
      <c r="B63" s="43" t="s">
        <v>619</v>
      </c>
      <c r="C63" s="72" t="s">
        <v>620</v>
      </c>
      <c r="D63" s="52" t="s">
        <v>351</v>
      </c>
      <c r="E63" s="21" t="s">
        <v>381</v>
      </c>
      <c r="F63" s="72">
        <v>356</v>
      </c>
      <c r="G63" s="46" t="s">
        <v>240</v>
      </c>
      <c r="H63" s="74">
        <v>1187.5</v>
      </c>
      <c r="I63" s="9">
        <v>71176000000</v>
      </c>
      <c r="J63" s="46" t="s">
        <v>94</v>
      </c>
      <c r="K63" s="1">
        <v>584.25</v>
      </c>
      <c r="L63" s="20">
        <v>42370</v>
      </c>
      <c r="M63" s="20">
        <v>42705</v>
      </c>
      <c r="N63" s="46" t="s">
        <v>45</v>
      </c>
      <c r="O63" s="72" t="s">
        <v>38</v>
      </c>
    </row>
    <row r="64" spans="1:15" s="13" customFormat="1" ht="36.75" customHeight="1">
      <c r="A64" s="102" t="s">
        <v>422</v>
      </c>
      <c r="B64" s="43" t="s">
        <v>619</v>
      </c>
      <c r="C64" s="72" t="s">
        <v>620</v>
      </c>
      <c r="D64" s="52" t="s">
        <v>351</v>
      </c>
      <c r="E64" s="21" t="s">
        <v>381</v>
      </c>
      <c r="F64" s="72">
        <v>356</v>
      </c>
      <c r="G64" s="46" t="s">
        <v>240</v>
      </c>
      <c r="H64" s="74">
        <v>1300</v>
      </c>
      <c r="I64" s="9">
        <v>71176000000</v>
      </c>
      <c r="J64" s="46" t="s">
        <v>94</v>
      </c>
      <c r="K64" s="1">
        <v>624</v>
      </c>
      <c r="L64" s="20">
        <v>42370</v>
      </c>
      <c r="M64" s="20">
        <v>42705</v>
      </c>
      <c r="N64" s="46" t="s">
        <v>45</v>
      </c>
      <c r="O64" s="72" t="s">
        <v>38</v>
      </c>
    </row>
    <row r="65" spans="1:15" s="13" customFormat="1" ht="36.75" customHeight="1">
      <c r="A65" s="102" t="s">
        <v>423</v>
      </c>
      <c r="B65" s="72" t="s">
        <v>621</v>
      </c>
      <c r="C65" s="72" t="s">
        <v>622</v>
      </c>
      <c r="D65" s="52" t="s">
        <v>337</v>
      </c>
      <c r="E65" s="21" t="s">
        <v>381</v>
      </c>
      <c r="F65" s="72">
        <v>642</v>
      </c>
      <c r="G65" s="46" t="s">
        <v>92</v>
      </c>
      <c r="H65" s="74">
        <v>14</v>
      </c>
      <c r="I65" s="9">
        <v>71176000000</v>
      </c>
      <c r="J65" s="46" t="s">
        <v>94</v>
      </c>
      <c r="K65" s="1">
        <v>463</v>
      </c>
      <c r="L65" s="20">
        <v>42370</v>
      </c>
      <c r="M65" s="20">
        <v>42705</v>
      </c>
      <c r="N65" s="46" t="s">
        <v>45</v>
      </c>
      <c r="O65" s="72" t="s">
        <v>38</v>
      </c>
    </row>
    <row r="66" spans="1:15" s="13" customFormat="1" ht="36.75" customHeight="1">
      <c r="A66" s="102" t="s">
        <v>424</v>
      </c>
      <c r="B66" s="72" t="s">
        <v>617</v>
      </c>
      <c r="C66" s="72" t="s">
        <v>618</v>
      </c>
      <c r="D66" s="52" t="s">
        <v>338</v>
      </c>
      <c r="E66" s="21" t="s">
        <v>381</v>
      </c>
      <c r="F66" s="72">
        <v>362</v>
      </c>
      <c r="G66" s="46" t="s">
        <v>295</v>
      </c>
      <c r="H66" s="74">
        <v>12</v>
      </c>
      <c r="I66" s="9">
        <v>71156656000</v>
      </c>
      <c r="J66" s="46" t="s">
        <v>375</v>
      </c>
      <c r="K66" s="1">
        <v>229</v>
      </c>
      <c r="L66" s="20">
        <v>42370</v>
      </c>
      <c r="M66" s="20">
        <v>42705</v>
      </c>
      <c r="N66" s="46" t="s">
        <v>45</v>
      </c>
      <c r="O66" s="72" t="s">
        <v>38</v>
      </c>
    </row>
    <row r="67" spans="1:15" s="13" customFormat="1" ht="36.75" customHeight="1">
      <c r="A67" s="102" t="s">
        <v>425</v>
      </c>
      <c r="B67" s="72" t="s">
        <v>555</v>
      </c>
      <c r="C67" s="72" t="s">
        <v>623</v>
      </c>
      <c r="D67" s="50" t="s">
        <v>339</v>
      </c>
      <c r="E67" s="21" t="s">
        <v>381</v>
      </c>
      <c r="F67" s="72">
        <v>55</v>
      </c>
      <c r="G67" s="46" t="s">
        <v>256</v>
      </c>
      <c r="H67" s="36">
        <f>14942+1670</f>
        <v>16612</v>
      </c>
      <c r="I67" s="9">
        <v>71140000000</v>
      </c>
      <c r="J67" s="46" t="s">
        <v>354</v>
      </c>
      <c r="K67" s="1">
        <f>298</f>
        <v>298</v>
      </c>
      <c r="L67" s="20">
        <v>42370</v>
      </c>
      <c r="M67" s="20">
        <v>42705</v>
      </c>
      <c r="N67" s="46" t="s">
        <v>45</v>
      </c>
      <c r="O67" s="72" t="s">
        <v>38</v>
      </c>
    </row>
    <row r="68" spans="1:15" s="13" customFormat="1" ht="36.75" customHeight="1">
      <c r="A68" s="102" t="s">
        <v>426</v>
      </c>
      <c r="B68" s="72" t="s">
        <v>624</v>
      </c>
      <c r="C68" s="72" t="s">
        <v>596</v>
      </c>
      <c r="D68" s="50" t="s">
        <v>761</v>
      </c>
      <c r="E68" s="21" t="s">
        <v>381</v>
      </c>
      <c r="F68" s="72">
        <v>642</v>
      </c>
      <c r="G68" s="46" t="s">
        <v>92</v>
      </c>
      <c r="H68" s="74">
        <v>11</v>
      </c>
      <c r="I68" s="9">
        <v>71176000000</v>
      </c>
      <c r="J68" s="46" t="s">
        <v>94</v>
      </c>
      <c r="K68" s="1">
        <v>986</v>
      </c>
      <c r="L68" s="20">
        <v>42370</v>
      </c>
      <c r="M68" s="20">
        <v>42705</v>
      </c>
      <c r="N68" s="46" t="s">
        <v>45</v>
      </c>
      <c r="O68" s="72" t="s">
        <v>38</v>
      </c>
    </row>
    <row r="69" spans="1:15" s="13" customFormat="1" ht="36.75" customHeight="1">
      <c r="A69" s="102" t="s">
        <v>427</v>
      </c>
      <c r="B69" s="72" t="s">
        <v>624</v>
      </c>
      <c r="C69" s="72" t="s">
        <v>596</v>
      </c>
      <c r="D69" s="50" t="s">
        <v>762</v>
      </c>
      <c r="E69" s="21" t="s">
        <v>381</v>
      </c>
      <c r="F69" s="72">
        <v>642</v>
      </c>
      <c r="G69" s="46" t="s">
        <v>92</v>
      </c>
      <c r="H69" s="74">
        <v>4</v>
      </c>
      <c r="I69" s="9">
        <v>71174000000</v>
      </c>
      <c r="J69" s="46" t="s">
        <v>340</v>
      </c>
      <c r="K69" s="1">
        <v>241</v>
      </c>
      <c r="L69" s="20">
        <v>42370</v>
      </c>
      <c r="M69" s="20">
        <v>42705</v>
      </c>
      <c r="N69" s="46" t="s">
        <v>45</v>
      </c>
      <c r="O69" s="72" t="s">
        <v>38</v>
      </c>
    </row>
    <row r="70" spans="1:15" s="13" customFormat="1" ht="36.75" customHeight="1">
      <c r="A70" s="102" t="s">
        <v>428</v>
      </c>
      <c r="B70" s="72" t="s">
        <v>624</v>
      </c>
      <c r="C70" s="72" t="s">
        <v>596</v>
      </c>
      <c r="D70" s="50" t="s">
        <v>763</v>
      </c>
      <c r="E70" s="21" t="s">
        <v>381</v>
      </c>
      <c r="F70" s="72">
        <v>642</v>
      </c>
      <c r="G70" s="46" t="s">
        <v>92</v>
      </c>
      <c r="H70" s="74">
        <v>3</v>
      </c>
      <c r="I70" s="9">
        <v>71174000000</v>
      </c>
      <c r="J70" s="46" t="s">
        <v>340</v>
      </c>
      <c r="K70" s="1">
        <v>345</v>
      </c>
      <c r="L70" s="20">
        <v>42370</v>
      </c>
      <c r="M70" s="20">
        <v>42705</v>
      </c>
      <c r="N70" s="46" t="s">
        <v>45</v>
      </c>
      <c r="O70" s="72" t="s">
        <v>38</v>
      </c>
    </row>
    <row r="71" spans="1:15" s="13" customFormat="1" ht="36.75" customHeight="1">
      <c r="A71" s="102" t="s">
        <v>429</v>
      </c>
      <c r="B71" s="72" t="s">
        <v>625</v>
      </c>
      <c r="C71" s="72" t="s">
        <v>626</v>
      </c>
      <c r="D71" s="50" t="s">
        <v>764</v>
      </c>
      <c r="E71" s="21" t="s">
        <v>381</v>
      </c>
      <c r="F71" s="72">
        <v>362</v>
      </c>
      <c r="G71" s="46" t="s">
        <v>341</v>
      </c>
      <c r="H71" s="74">
        <v>12</v>
      </c>
      <c r="I71" s="9">
        <v>71176000000</v>
      </c>
      <c r="J71" s="46" t="s">
        <v>94</v>
      </c>
      <c r="K71" s="1">
        <f>93+227.7+251.7+666</f>
        <v>1238.4000000000001</v>
      </c>
      <c r="L71" s="20">
        <v>42370</v>
      </c>
      <c r="M71" s="20">
        <v>42705</v>
      </c>
      <c r="N71" s="46" t="s">
        <v>45</v>
      </c>
      <c r="O71" s="72" t="s">
        <v>38</v>
      </c>
    </row>
    <row r="72" spans="1:15" s="13" customFormat="1" ht="36.75" customHeight="1">
      <c r="A72" s="102" t="s">
        <v>430</v>
      </c>
      <c r="B72" s="72" t="s">
        <v>627</v>
      </c>
      <c r="C72" s="72" t="s">
        <v>628</v>
      </c>
      <c r="D72" s="50" t="s">
        <v>342</v>
      </c>
      <c r="E72" s="21" t="s">
        <v>381</v>
      </c>
      <c r="F72" s="72">
        <v>113</v>
      </c>
      <c r="G72" s="46" t="s">
        <v>255</v>
      </c>
      <c r="H72" s="36">
        <v>1008</v>
      </c>
      <c r="I72" s="9">
        <v>71156656000</v>
      </c>
      <c r="J72" s="46" t="s">
        <v>241</v>
      </c>
      <c r="K72" s="1">
        <v>215</v>
      </c>
      <c r="L72" s="20">
        <v>42370</v>
      </c>
      <c r="M72" s="20">
        <v>42705</v>
      </c>
      <c r="N72" s="46" t="s">
        <v>45</v>
      </c>
      <c r="O72" s="72" t="s">
        <v>38</v>
      </c>
    </row>
    <row r="73" spans="1:15" s="13" customFormat="1" ht="36.75" customHeight="1">
      <c r="A73" s="102" t="s">
        <v>431</v>
      </c>
      <c r="B73" s="72" t="s">
        <v>627</v>
      </c>
      <c r="C73" s="72" t="s">
        <v>629</v>
      </c>
      <c r="D73" s="50" t="s">
        <v>343</v>
      </c>
      <c r="E73" s="21" t="s">
        <v>381</v>
      </c>
      <c r="F73" s="72">
        <v>113</v>
      </c>
      <c r="G73" s="46" t="s">
        <v>255</v>
      </c>
      <c r="H73" s="36">
        <v>336</v>
      </c>
      <c r="I73" s="9">
        <v>71156656000</v>
      </c>
      <c r="J73" s="46" t="s">
        <v>241</v>
      </c>
      <c r="K73" s="1">
        <v>184.6</v>
      </c>
      <c r="L73" s="20">
        <v>42370</v>
      </c>
      <c r="M73" s="20">
        <v>42705</v>
      </c>
      <c r="N73" s="46" t="s">
        <v>45</v>
      </c>
      <c r="O73" s="72" t="s">
        <v>38</v>
      </c>
    </row>
    <row r="74" spans="1:15" s="13" customFormat="1" ht="36.75" customHeight="1">
      <c r="A74" s="102" t="s">
        <v>432</v>
      </c>
      <c r="B74" s="72" t="s">
        <v>547</v>
      </c>
      <c r="C74" s="72" t="s">
        <v>630</v>
      </c>
      <c r="D74" s="50" t="s">
        <v>344</v>
      </c>
      <c r="E74" s="21" t="s">
        <v>381</v>
      </c>
      <c r="F74" s="72">
        <v>642</v>
      </c>
      <c r="G74" s="46" t="s">
        <v>92</v>
      </c>
      <c r="H74" s="74">
        <v>1</v>
      </c>
      <c r="I74" s="9">
        <v>45000000000</v>
      </c>
      <c r="J74" s="46" t="s">
        <v>345</v>
      </c>
      <c r="K74" s="1">
        <v>1560</v>
      </c>
      <c r="L74" s="20">
        <v>42370</v>
      </c>
      <c r="M74" s="20">
        <v>42705</v>
      </c>
      <c r="N74" s="46" t="s">
        <v>45</v>
      </c>
      <c r="O74" s="72" t="s">
        <v>38</v>
      </c>
    </row>
    <row r="75" spans="1:15" s="13" customFormat="1" ht="36.75" customHeight="1">
      <c r="A75" s="102" t="s">
        <v>433</v>
      </c>
      <c r="B75" s="72" t="s">
        <v>547</v>
      </c>
      <c r="C75" s="72" t="s">
        <v>630</v>
      </c>
      <c r="D75" s="50" t="s">
        <v>344</v>
      </c>
      <c r="E75" s="21" t="s">
        <v>381</v>
      </c>
      <c r="F75" s="72">
        <v>113</v>
      </c>
      <c r="G75" s="46" t="s">
        <v>256</v>
      </c>
      <c r="H75" s="36">
        <f>68.4+36.6+57.4+31.7+70.5+40.1+49+45</f>
        <v>398.70000000000005</v>
      </c>
      <c r="I75" s="9">
        <v>71176000000</v>
      </c>
      <c r="J75" s="46" t="s">
        <v>94</v>
      </c>
      <c r="K75" s="1">
        <f>758.6+413.8+606.9+420+758.6+344.8+620.7+600</f>
        <v>4523.4000000000005</v>
      </c>
      <c r="L75" s="20">
        <v>42370</v>
      </c>
      <c r="M75" s="20">
        <v>42705</v>
      </c>
      <c r="N75" s="46" t="s">
        <v>45</v>
      </c>
      <c r="O75" s="72" t="s">
        <v>38</v>
      </c>
    </row>
    <row r="76" spans="1:15" s="13" customFormat="1" ht="36.75" customHeight="1">
      <c r="A76" s="102" t="s">
        <v>434</v>
      </c>
      <c r="B76" s="72" t="s">
        <v>771</v>
      </c>
      <c r="C76" s="72" t="s">
        <v>577</v>
      </c>
      <c r="D76" s="50" t="s">
        <v>356</v>
      </c>
      <c r="E76" s="21" t="s">
        <v>381</v>
      </c>
      <c r="F76" s="72">
        <v>362</v>
      </c>
      <c r="G76" s="46" t="s">
        <v>341</v>
      </c>
      <c r="H76" s="23">
        <v>12</v>
      </c>
      <c r="I76" s="9">
        <v>71176000000</v>
      </c>
      <c r="J76" s="46" t="s">
        <v>94</v>
      </c>
      <c r="K76" s="1">
        <f>720*1.18</f>
        <v>849.59999999999991</v>
      </c>
      <c r="L76" s="20">
        <v>42370</v>
      </c>
      <c r="M76" s="20">
        <v>42705</v>
      </c>
      <c r="N76" s="46" t="s">
        <v>45</v>
      </c>
      <c r="O76" s="72" t="s">
        <v>38</v>
      </c>
    </row>
    <row r="77" spans="1:15" s="13" customFormat="1" ht="36.75" customHeight="1">
      <c r="A77" s="102" t="s">
        <v>435</v>
      </c>
      <c r="B77" s="72" t="s">
        <v>569</v>
      </c>
      <c r="C77" s="72" t="s">
        <v>631</v>
      </c>
      <c r="D77" s="50" t="s">
        <v>449</v>
      </c>
      <c r="E77" s="21" t="s">
        <v>381</v>
      </c>
      <c r="F77" s="72">
        <v>642</v>
      </c>
      <c r="G77" s="46" t="s">
        <v>92</v>
      </c>
      <c r="H77" s="36" t="s">
        <v>93</v>
      </c>
      <c r="I77" s="9">
        <v>71176000000</v>
      </c>
      <c r="J77" s="46" t="s">
        <v>94</v>
      </c>
      <c r="K77" s="1">
        <f>300*1.18</f>
        <v>354</v>
      </c>
      <c r="L77" s="20">
        <v>42370</v>
      </c>
      <c r="M77" s="20">
        <v>42430</v>
      </c>
      <c r="N77" s="46" t="s">
        <v>45</v>
      </c>
      <c r="O77" s="72" t="s">
        <v>38</v>
      </c>
    </row>
    <row r="78" spans="1:15" s="13" customFormat="1" ht="36.75" customHeight="1">
      <c r="A78" s="102" t="s">
        <v>436</v>
      </c>
      <c r="B78" s="72" t="s">
        <v>632</v>
      </c>
      <c r="C78" s="72" t="s">
        <v>633</v>
      </c>
      <c r="D78" s="50" t="s">
        <v>359</v>
      </c>
      <c r="E78" s="21" t="s">
        <v>381</v>
      </c>
      <c r="F78" s="72">
        <v>366</v>
      </c>
      <c r="G78" s="46" t="s">
        <v>358</v>
      </c>
      <c r="H78" s="36">
        <v>1</v>
      </c>
      <c r="I78" s="9">
        <v>71176000000</v>
      </c>
      <c r="J78" s="46" t="s">
        <v>94</v>
      </c>
      <c r="K78" s="1">
        <f>150*1.18</f>
        <v>177</v>
      </c>
      <c r="L78" s="20">
        <v>42370</v>
      </c>
      <c r="M78" s="20">
        <v>42705</v>
      </c>
      <c r="N78" s="46" t="s">
        <v>45</v>
      </c>
      <c r="O78" s="72" t="s">
        <v>38</v>
      </c>
    </row>
    <row r="79" spans="1:15" s="13" customFormat="1" ht="36.75" customHeight="1">
      <c r="A79" s="102" t="s">
        <v>437</v>
      </c>
      <c r="B79" s="72" t="s">
        <v>570</v>
      </c>
      <c r="C79" s="72" t="s">
        <v>634</v>
      </c>
      <c r="D79" s="50" t="s">
        <v>362</v>
      </c>
      <c r="E79" s="21" t="s">
        <v>381</v>
      </c>
      <c r="F79" s="72">
        <v>55</v>
      </c>
      <c r="G79" s="46" t="s">
        <v>256</v>
      </c>
      <c r="H79" s="36">
        <f>4921+574+905+1340+532+871</f>
        <v>9143</v>
      </c>
      <c r="I79" s="9">
        <v>71176000000</v>
      </c>
      <c r="J79" s="46" t="s">
        <v>94</v>
      </c>
      <c r="K79" s="1">
        <f>(291.32+191+300+560+173+282)*1.18</f>
        <v>2120.8375999999998</v>
      </c>
      <c r="L79" s="20">
        <v>42370</v>
      </c>
      <c r="M79" s="20">
        <v>42705</v>
      </c>
      <c r="N79" s="46" t="s">
        <v>45</v>
      </c>
      <c r="O79" s="72" t="s">
        <v>38</v>
      </c>
    </row>
    <row r="80" spans="1:15" s="13" customFormat="1" ht="36.75" customHeight="1">
      <c r="A80" s="102" t="s">
        <v>438</v>
      </c>
      <c r="B80" s="72" t="s">
        <v>570</v>
      </c>
      <c r="C80" s="72" t="s">
        <v>634</v>
      </c>
      <c r="D80" s="50" t="s">
        <v>363</v>
      </c>
      <c r="E80" s="21" t="s">
        <v>381</v>
      </c>
      <c r="F80" s="72">
        <v>55</v>
      </c>
      <c r="G80" s="46" t="s">
        <v>256</v>
      </c>
      <c r="H80" s="36">
        <f>5000+6100+61975+10955</f>
        <v>84030</v>
      </c>
      <c r="I80" s="9">
        <v>71176000000</v>
      </c>
      <c r="J80" s="46" t="s">
        <v>94</v>
      </c>
      <c r="K80" s="1">
        <f>(100+100+950+135)*1.18</f>
        <v>1516.3</v>
      </c>
      <c r="L80" s="20">
        <v>42370</v>
      </c>
      <c r="M80" s="20">
        <v>42705</v>
      </c>
      <c r="N80" s="46" t="s">
        <v>45</v>
      </c>
      <c r="O80" s="72" t="s">
        <v>38</v>
      </c>
    </row>
    <row r="81" spans="1:15" s="13" customFormat="1" ht="36.75" customHeight="1">
      <c r="A81" s="102" t="s">
        <v>439</v>
      </c>
      <c r="B81" s="72" t="s">
        <v>570</v>
      </c>
      <c r="C81" s="72" t="s">
        <v>634</v>
      </c>
      <c r="D81" s="50" t="s">
        <v>363</v>
      </c>
      <c r="E81" s="21" t="s">
        <v>381</v>
      </c>
      <c r="F81" s="72">
        <v>642</v>
      </c>
      <c r="G81" s="46" t="s">
        <v>92</v>
      </c>
      <c r="H81" s="36" t="s">
        <v>543</v>
      </c>
      <c r="I81" s="9">
        <v>71174000000</v>
      </c>
      <c r="J81" s="46" t="s">
        <v>340</v>
      </c>
      <c r="K81" s="1">
        <f>3550000*12/1000</f>
        <v>42600</v>
      </c>
      <c r="L81" s="20">
        <v>42370</v>
      </c>
      <c r="M81" s="20">
        <v>42705</v>
      </c>
      <c r="N81" s="46" t="s">
        <v>45</v>
      </c>
      <c r="O81" s="72" t="s">
        <v>38</v>
      </c>
    </row>
    <row r="82" spans="1:15" s="13" customFormat="1" ht="36.75" customHeight="1">
      <c r="A82" s="102" t="s">
        <v>440</v>
      </c>
      <c r="B82" s="72" t="s">
        <v>635</v>
      </c>
      <c r="C82" s="72" t="s">
        <v>636</v>
      </c>
      <c r="D82" s="50" t="s">
        <v>364</v>
      </c>
      <c r="E82" s="21" t="s">
        <v>381</v>
      </c>
      <c r="F82" s="72" t="s">
        <v>447</v>
      </c>
      <c r="G82" s="46" t="s">
        <v>365</v>
      </c>
      <c r="H82" s="36" t="s">
        <v>366</v>
      </c>
      <c r="I82" s="9">
        <v>71176000000</v>
      </c>
      <c r="J82" s="46" t="s">
        <v>94</v>
      </c>
      <c r="K82" s="1">
        <f>300+350+200+1000+400+400</f>
        <v>2650</v>
      </c>
      <c r="L82" s="20">
        <v>42370</v>
      </c>
      <c r="M82" s="20">
        <v>42705</v>
      </c>
      <c r="N82" s="46" t="s">
        <v>45</v>
      </c>
      <c r="O82" s="72" t="s">
        <v>38</v>
      </c>
    </row>
    <row r="83" spans="1:15" s="13" customFormat="1" ht="36.75" customHeight="1">
      <c r="A83" s="102" t="s">
        <v>441</v>
      </c>
      <c r="B83" s="72" t="s">
        <v>571</v>
      </c>
      <c r="C83" s="72" t="s">
        <v>637</v>
      </c>
      <c r="D83" s="50" t="s">
        <v>367</v>
      </c>
      <c r="E83" s="21" t="s">
        <v>381</v>
      </c>
      <c r="F83" s="72">
        <v>876</v>
      </c>
      <c r="G83" s="46" t="s">
        <v>133</v>
      </c>
      <c r="H83" s="36">
        <v>1</v>
      </c>
      <c r="I83" s="9">
        <v>71176000000</v>
      </c>
      <c r="J83" s="46" t="s">
        <v>94</v>
      </c>
      <c r="K83" s="1">
        <f>140*1.18</f>
        <v>165.2</v>
      </c>
      <c r="L83" s="20">
        <v>42370</v>
      </c>
      <c r="M83" s="20">
        <v>42705</v>
      </c>
      <c r="N83" s="46" t="s">
        <v>45</v>
      </c>
      <c r="O83" s="72" t="s">
        <v>38</v>
      </c>
    </row>
    <row r="84" spans="1:15" s="13" customFormat="1" ht="36.75" customHeight="1">
      <c r="A84" s="102" t="s">
        <v>442</v>
      </c>
      <c r="B84" s="72" t="s">
        <v>638</v>
      </c>
      <c r="C84" s="72" t="s">
        <v>638</v>
      </c>
      <c r="D84" s="53" t="s">
        <v>368</v>
      </c>
      <c r="E84" s="21" t="s">
        <v>381</v>
      </c>
      <c r="F84" s="72">
        <v>642</v>
      </c>
      <c r="G84" s="46" t="s">
        <v>92</v>
      </c>
      <c r="H84" s="36">
        <v>1</v>
      </c>
      <c r="I84" s="9">
        <v>71176000000</v>
      </c>
      <c r="J84" s="46" t="s">
        <v>94</v>
      </c>
      <c r="K84" s="1">
        <f>100*1.18</f>
        <v>118</v>
      </c>
      <c r="L84" s="20">
        <v>42370</v>
      </c>
      <c r="M84" s="20">
        <v>42705</v>
      </c>
      <c r="N84" s="46" t="s">
        <v>45</v>
      </c>
      <c r="O84" s="72" t="s">
        <v>38</v>
      </c>
    </row>
    <row r="85" spans="1:15" s="13" customFormat="1" ht="36.75" customHeight="1">
      <c r="A85" s="102" t="s">
        <v>443</v>
      </c>
      <c r="B85" s="72" t="s">
        <v>553</v>
      </c>
      <c r="C85" s="72" t="s">
        <v>553</v>
      </c>
      <c r="D85" s="53" t="s">
        <v>376</v>
      </c>
      <c r="E85" s="21" t="s">
        <v>381</v>
      </c>
      <c r="F85" s="72">
        <v>642</v>
      </c>
      <c r="G85" s="46" t="s">
        <v>92</v>
      </c>
      <c r="H85" s="36" t="s">
        <v>59</v>
      </c>
      <c r="I85" s="9">
        <v>71176000000</v>
      </c>
      <c r="J85" s="46" t="s">
        <v>94</v>
      </c>
      <c r="K85" s="1">
        <f>(35.258+1125.22)*1.18</f>
        <v>1369.3640399999999</v>
      </c>
      <c r="L85" s="20">
        <v>42370</v>
      </c>
      <c r="M85" s="20">
        <v>42705</v>
      </c>
      <c r="N85" s="46" t="s">
        <v>45</v>
      </c>
      <c r="O85" s="72" t="s">
        <v>38</v>
      </c>
    </row>
    <row r="86" spans="1:15" s="13" customFormat="1" ht="36.75" customHeight="1">
      <c r="A86" s="102" t="s">
        <v>444</v>
      </c>
      <c r="B86" s="72" t="s">
        <v>141</v>
      </c>
      <c r="C86" s="72" t="s">
        <v>755</v>
      </c>
      <c r="D86" s="53" t="s">
        <v>754</v>
      </c>
      <c r="E86" s="21" t="s">
        <v>381</v>
      </c>
      <c r="F86" s="72">
        <v>642</v>
      </c>
      <c r="G86" s="46" t="s">
        <v>92</v>
      </c>
      <c r="H86" s="74" t="s">
        <v>93</v>
      </c>
      <c r="I86" s="9">
        <v>71176000000</v>
      </c>
      <c r="J86" s="46" t="s">
        <v>94</v>
      </c>
      <c r="K86" s="1">
        <v>700</v>
      </c>
      <c r="L86" s="20">
        <v>42370</v>
      </c>
      <c r="M86" s="20">
        <v>42705</v>
      </c>
      <c r="N86" s="46" t="s">
        <v>45</v>
      </c>
      <c r="O86" s="72" t="s">
        <v>38</v>
      </c>
    </row>
    <row r="87" spans="1:15" s="13" customFormat="1" ht="36.75" customHeight="1">
      <c r="A87" s="102" t="s">
        <v>445</v>
      </c>
      <c r="B87" s="72" t="s">
        <v>141</v>
      </c>
      <c r="C87" s="72" t="s">
        <v>792</v>
      </c>
      <c r="D87" s="15" t="s">
        <v>783</v>
      </c>
      <c r="E87" s="21" t="s">
        <v>381</v>
      </c>
      <c r="F87" s="72">
        <v>642</v>
      </c>
      <c r="G87" s="46" t="s">
        <v>92</v>
      </c>
      <c r="H87" s="74" t="s">
        <v>93</v>
      </c>
      <c r="I87" s="9">
        <v>71176000000</v>
      </c>
      <c r="J87" s="46" t="s">
        <v>142</v>
      </c>
      <c r="K87" s="1">
        <v>11991.429</v>
      </c>
      <c r="L87" s="20">
        <v>42370</v>
      </c>
      <c r="M87" s="20">
        <v>42705</v>
      </c>
      <c r="N87" s="46" t="s">
        <v>171</v>
      </c>
      <c r="O87" s="72" t="s">
        <v>38</v>
      </c>
    </row>
    <row r="88" spans="1:15" s="13" customFormat="1" ht="39.75" customHeight="1">
      <c r="A88" s="102" t="s">
        <v>446</v>
      </c>
      <c r="B88" s="72" t="s">
        <v>790</v>
      </c>
      <c r="C88" s="72" t="s">
        <v>793</v>
      </c>
      <c r="D88" s="15" t="s">
        <v>784</v>
      </c>
      <c r="E88" s="21" t="s">
        <v>381</v>
      </c>
      <c r="F88" s="72">
        <v>642</v>
      </c>
      <c r="G88" s="46" t="s">
        <v>92</v>
      </c>
      <c r="H88" s="74" t="s">
        <v>93</v>
      </c>
      <c r="I88" s="9">
        <v>71176000000</v>
      </c>
      <c r="J88" s="46" t="s">
        <v>142</v>
      </c>
      <c r="K88" s="1">
        <v>4498.2</v>
      </c>
      <c r="L88" s="20">
        <v>42370</v>
      </c>
      <c r="M88" s="20">
        <v>42705</v>
      </c>
      <c r="N88" s="46" t="s">
        <v>171</v>
      </c>
      <c r="O88" s="72" t="s">
        <v>38</v>
      </c>
    </row>
    <row r="89" spans="1:15" s="13" customFormat="1" ht="38.25" customHeight="1">
      <c r="A89" s="102" t="s">
        <v>542</v>
      </c>
      <c r="B89" s="72" t="s">
        <v>791</v>
      </c>
      <c r="C89" s="72" t="s">
        <v>794</v>
      </c>
      <c r="D89" s="15" t="s">
        <v>785</v>
      </c>
      <c r="E89" s="21" t="s">
        <v>381</v>
      </c>
      <c r="F89" s="72">
        <v>642</v>
      </c>
      <c r="G89" s="46" t="s">
        <v>92</v>
      </c>
      <c r="H89" s="74" t="s">
        <v>93</v>
      </c>
      <c r="I89" s="9">
        <v>71176000000</v>
      </c>
      <c r="J89" s="46" t="s">
        <v>142</v>
      </c>
      <c r="K89" s="1">
        <v>7726.9920000000002</v>
      </c>
      <c r="L89" s="20">
        <v>42370</v>
      </c>
      <c r="M89" s="20">
        <v>42705</v>
      </c>
      <c r="N89" s="46" t="s">
        <v>171</v>
      </c>
      <c r="O89" s="72" t="s">
        <v>38</v>
      </c>
    </row>
    <row r="90" spans="1:15" s="13" customFormat="1" ht="23.25" customHeight="1">
      <c r="A90" s="127" t="s">
        <v>253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</row>
    <row r="91" spans="1:15" s="13" customFormat="1" ht="36.75" customHeight="1">
      <c r="A91" s="43" t="s">
        <v>9</v>
      </c>
      <c r="B91" s="72" t="s">
        <v>567</v>
      </c>
      <c r="C91" s="72" t="s">
        <v>615</v>
      </c>
      <c r="D91" s="48" t="s">
        <v>262</v>
      </c>
      <c r="E91" s="21" t="s">
        <v>381</v>
      </c>
      <c r="F91" s="72">
        <v>233</v>
      </c>
      <c r="G91" s="46" t="s">
        <v>254</v>
      </c>
      <c r="H91" s="23">
        <v>4027</v>
      </c>
      <c r="I91" s="9">
        <v>71176000000</v>
      </c>
      <c r="J91" s="46" t="s">
        <v>142</v>
      </c>
      <c r="K91" s="1">
        <v>8929.56</v>
      </c>
      <c r="L91" s="20">
        <v>42370</v>
      </c>
      <c r="M91" s="20">
        <v>42705</v>
      </c>
      <c r="N91" s="46" t="s">
        <v>45</v>
      </c>
      <c r="O91" s="72" t="s">
        <v>38</v>
      </c>
    </row>
    <row r="92" spans="1:15" s="13" customFormat="1" ht="36.75" customHeight="1">
      <c r="A92" s="43" t="s">
        <v>8</v>
      </c>
      <c r="B92" s="72" t="s">
        <v>566</v>
      </c>
      <c r="C92" s="72" t="s">
        <v>616</v>
      </c>
      <c r="D92" s="48" t="s">
        <v>263</v>
      </c>
      <c r="E92" s="21" t="s">
        <v>381</v>
      </c>
      <c r="F92" s="72">
        <v>113</v>
      </c>
      <c r="G92" s="46" t="s">
        <v>255</v>
      </c>
      <c r="H92" s="23">
        <v>6150</v>
      </c>
      <c r="I92" s="9">
        <v>71176000000</v>
      </c>
      <c r="J92" s="46" t="s">
        <v>142</v>
      </c>
      <c r="K92" s="1">
        <v>344.36</v>
      </c>
      <c r="L92" s="20">
        <v>42370</v>
      </c>
      <c r="M92" s="20">
        <v>42705</v>
      </c>
      <c r="N92" s="46" t="s">
        <v>45</v>
      </c>
      <c r="O92" s="72" t="s">
        <v>38</v>
      </c>
    </row>
    <row r="93" spans="1:15" s="13" customFormat="1" ht="36.75" customHeight="1">
      <c r="A93" s="43" t="s">
        <v>11</v>
      </c>
      <c r="B93" s="72" t="s">
        <v>566</v>
      </c>
      <c r="C93" s="72" t="s">
        <v>619</v>
      </c>
      <c r="D93" s="48" t="s">
        <v>765</v>
      </c>
      <c r="E93" s="21" t="s">
        <v>381</v>
      </c>
      <c r="F93" s="72">
        <v>113</v>
      </c>
      <c r="G93" s="46" t="s">
        <v>255</v>
      </c>
      <c r="H93" s="23">
        <v>6150</v>
      </c>
      <c r="I93" s="9">
        <v>71176000000</v>
      </c>
      <c r="J93" s="46" t="s">
        <v>142</v>
      </c>
      <c r="K93" s="1">
        <v>402.88</v>
      </c>
      <c r="L93" s="20">
        <v>42370</v>
      </c>
      <c r="M93" s="20">
        <v>42705</v>
      </c>
      <c r="N93" s="46" t="s">
        <v>45</v>
      </c>
      <c r="O93" s="72" t="s">
        <v>38</v>
      </c>
    </row>
    <row r="94" spans="1:15" s="13" customFormat="1" ht="36.75" customHeight="1">
      <c r="A94" s="43" t="s">
        <v>826</v>
      </c>
      <c r="B94" s="72" t="s">
        <v>565</v>
      </c>
      <c r="C94" s="72" t="s">
        <v>618</v>
      </c>
      <c r="D94" s="48" t="s">
        <v>773</v>
      </c>
      <c r="E94" s="21" t="s">
        <v>381</v>
      </c>
      <c r="F94" s="72" t="s">
        <v>353</v>
      </c>
      <c r="G94" s="46" t="s">
        <v>264</v>
      </c>
      <c r="H94" s="23" t="s">
        <v>265</v>
      </c>
      <c r="I94" s="9">
        <v>71176000000</v>
      </c>
      <c r="J94" s="46" t="s">
        <v>142</v>
      </c>
      <c r="K94" s="1">
        <v>1405.85</v>
      </c>
      <c r="L94" s="20">
        <v>42370</v>
      </c>
      <c r="M94" s="20">
        <v>42705</v>
      </c>
      <c r="N94" s="46" t="s">
        <v>45</v>
      </c>
      <c r="O94" s="72" t="s">
        <v>38</v>
      </c>
    </row>
    <row r="95" spans="1:15" s="13" customFormat="1" ht="36.75" customHeight="1">
      <c r="A95" s="43" t="s">
        <v>10</v>
      </c>
      <c r="B95" s="72" t="s">
        <v>555</v>
      </c>
      <c r="C95" s="72" t="s">
        <v>623</v>
      </c>
      <c r="D95" s="48" t="s">
        <v>266</v>
      </c>
      <c r="E95" s="21" t="s">
        <v>381</v>
      </c>
      <c r="F95" s="72">
        <v>55</v>
      </c>
      <c r="G95" s="46" t="s">
        <v>256</v>
      </c>
      <c r="H95" s="23">
        <v>6891.2</v>
      </c>
      <c r="I95" s="9">
        <v>71176000000</v>
      </c>
      <c r="J95" s="46" t="s">
        <v>142</v>
      </c>
      <c r="K95" s="1">
        <v>250.56</v>
      </c>
      <c r="L95" s="20">
        <v>42370</v>
      </c>
      <c r="M95" s="20">
        <v>42705</v>
      </c>
      <c r="N95" s="46" t="s">
        <v>45</v>
      </c>
      <c r="O95" s="72" t="s">
        <v>38</v>
      </c>
    </row>
    <row r="96" spans="1:15" s="13" customFormat="1" ht="36.75" customHeight="1">
      <c r="A96" s="43" t="s">
        <v>12</v>
      </c>
      <c r="B96" s="72" t="s">
        <v>569</v>
      </c>
      <c r="C96" s="72" t="s">
        <v>631</v>
      </c>
      <c r="D96" s="48" t="s">
        <v>766</v>
      </c>
      <c r="E96" s="21" t="s">
        <v>381</v>
      </c>
      <c r="F96" s="72">
        <v>642</v>
      </c>
      <c r="G96" s="46" t="s">
        <v>92</v>
      </c>
      <c r="H96" s="74" t="s">
        <v>93</v>
      </c>
      <c r="I96" s="9">
        <v>71176000000</v>
      </c>
      <c r="J96" s="46" t="s">
        <v>142</v>
      </c>
      <c r="K96" s="1">
        <v>151.19999999999999</v>
      </c>
      <c r="L96" s="20">
        <v>42370</v>
      </c>
      <c r="M96" s="20">
        <v>42705</v>
      </c>
      <c r="N96" s="46" t="s">
        <v>45</v>
      </c>
      <c r="O96" s="72" t="s">
        <v>38</v>
      </c>
    </row>
    <row r="97" spans="1:15" s="13" customFormat="1" ht="36.75" customHeight="1">
      <c r="A97" s="43" t="s">
        <v>13</v>
      </c>
      <c r="B97" s="72" t="s">
        <v>564</v>
      </c>
      <c r="C97" s="72" t="s">
        <v>640</v>
      </c>
      <c r="D97" s="48" t="s">
        <v>257</v>
      </c>
      <c r="E97" s="21" t="s">
        <v>381</v>
      </c>
      <c r="F97" s="72">
        <v>876</v>
      </c>
      <c r="G97" s="46" t="s">
        <v>133</v>
      </c>
      <c r="H97" s="23">
        <v>1</v>
      </c>
      <c r="I97" s="9">
        <v>71176000000</v>
      </c>
      <c r="J97" s="46" t="s">
        <v>142</v>
      </c>
      <c r="K97" s="1">
        <v>180</v>
      </c>
      <c r="L97" s="20">
        <v>42370</v>
      </c>
      <c r="M97" s="20">
        <v>42705</v>
      </c>
      <c r="N97" s="46" t="s">
        <v>45</v>
      </c>
      <c r="O97" s="72" t="s">
        <v>38</v>
      </c>
    </row>
    <row r="98" spans="1:15" s="13" customFormat="1" ht="36.75" customHeight="1">
      <c r="A98" s="43" t="s">
        <v>14</v>
      </c>
      <c r="B98" s="72" t="s">
        <v>562</v>
      </c>
      <c r="C98" s="72" t="s">
        <v>592</v>
      </c>
      <c r="D98" s="48" t="s">
        <v>258</v>
      </c>
      <c r="E98" s="21" t="s">
        <v>381</v>
      </c>
      <c r="F98" s="72">
        <v>876</v>
      </c>
      <c r="G98" s="46" t="s">
        <v>133</v>
      </c>
      <c r="H98" s="23">
        <v>1</v>
      </c>
      <c r="I98" s="9">
        <v>71176000000</v>
      </c>
      <c r="J98" s="46" t="s">
        <v>142</v>
      </c>
      <c r="K98" s="1">
        <v>240</v>
      </c>
      <c r="L98" s="20">
        <v>42461</v>
      </c>
      <c r="M98" s="20">
        <v>42705</v>
      </c>
      <c r="N98" s="46" t="s">
        <v>45</v>
      </c>
      <c r="O98" s="72" t="s">
        <v>38</v>
      </c>
    </row>
    <row r="99" spans="1:15" s="13" customFormat="1" ht="36.75" customHeight="1">
      <c r="A99" s="43" t="s">
        <v>15</v>
      </c>
      <c r="B99" s="72" t="s">
        <v>641</v>
      </c>
      <c r="C99" s="72" t="s">
        <v>642</v>
      </c>
      <c r="D99" s="48" t="s">
        <v>259</v>
      </c>
      <c r="E99" s="21" t="s">
        <v>381</v>
      </c>
      <c r="F99" s="72">
        <v>642</v>
      </c>
      <c r="G99" s="46" t="s">
        <v>92</v>
      </c>
      <c r="H99" s="74" t="s">
        <v>93</v>
      </c>
      <c r="I99" s="9">
        <v>71176000000</v>
      </c>
      <c r="J99" s="46" t="s">
        <v>142</v>
      </c>
      <c r="K99" s="1">
        <v>129.80000000000001</v>
      </c>
      <c r="L99" s="20">
        <v>42186</v>
      </c>
      <c r="M99" s="20">
        <v>42705</v>
      </c>
      <c r="N99" s="46" t="s">
        <v>45</v>
      </c>
      <c r="O99" s="72" t="s">
        <v>38</v>
      </c>
    </row>
    <row r="100" spans="1:15" s="13" customFormat="1" ht="36.75" customHeight="1">
      <c r="A100" s="43" t="s">
        <v>16</v>
      </c>
      <c r="B100" s="72" t="s">
        <v>548</v>
      </c>
      <c r="C100" s="72" t="s">
        <v>576</v>
      </c>
      <c r="D100" s="48" t="s">
        <v>767</v>
      </c>
      <c r="E100" s="21" t="s">
        <v>381</v>
      </c>
      <c r="F100" s="72">
        <v>642</v>
      </c>
      <c r="G100" s="46" t="s">
        <v>92</v>
      </c>
      <c r="H100" s="74" t="s">
        <v>93</v>
      </c>
      <c r="I100" s="9">
        <v>71176000000</v>
      </c>
      <c r="J100" s="46" t="s">
        <v>142</v>
      </c>
      <c r="K100" s="1">
        <v>356.4</v>
      </c>
      <c r="L100" s="20">
        <v>42370</v>
      </c>
      <c r="M100" s="20">
        <v>42705</v>
      </c>
      <c r="N100" s="46" t="s">
        <v>45</v>
      </c>
      <c r="O100" s="72" t="s">
        <v>38</v>
      </c>
    </row>
    <row r="101" spans="1:15" s="13" customFormat="1" ht="36.75" customHeight="1">
      <c r="A101" s="43" t="s">
        <v>17</v>
      </c>
      <c r="B101" s="72" t="s">
        <v>548</v>
      </c>
      <c r="C101" s="72" t="s">
        <v>772</v>
      </c>
      <c r="D101" s="48" t="s">
        <v>768</v>
      </c>
      <c r="E101" s="21" t="s">
        <v>381</v>
      </c>
      <c r="F101" s="72">
        <v>876</v>
      </c>
      <c r="G101" s="46" t="s">
        <v>133</v>
      </c>
      <c r="H101" s="74" t="s">
        <v>93</v>
      </c>
      <c r="I101" s="9">
        <v>71176000000</v>
      </c>
      <c r="J101" s="46" t="s">
        <v>142</v>
      </c>
      <c r="K101" s="1">
        <v>316</v>
      </c>
      <c r="L101" s="20">
        <v>42370</v>
      </c>
      <c r="M101" s="20">
        <v>42705</v>
      </c>
      <c r="N101" s="46" t="s">
        <v>45</v>
      </c>
      <c r="O101" s="72" t="s">
        <v>38</v>
      </c>
    </row>
    <row r="102" spans="1:15" s="13" customFormat="1" ht="36.75" customHeight="1">
      <c r="A102" s="43" t="s">
        <v>18</v>
      </c>
      <c r="B102" s="72" t="s">
        <v>771</v>
      </c>
      <c r="C102" s="72" t="s">
        <v>577</v>
      </c>
      <c r="D102" s="48" t="s">
        <v>769</v>
      </c>
      <c r="E102" s="21" t="s">
        <v>381</v>
      </c>
      <c r="F102" s="72">
        <v>642</v>
      </c>
      <c r="G102" s="46" t="s">
        <v>92</v>
      </c>
      <c r="H102" s="74" t="s">
        <v>93</v>
      </c>
      <c r="I102" s="9">
        <v>71176000000</v>
      </c>
      <c r="J102" s="46" t="s">
        <v>142</v>
      </c>
      <c r="K102" s="1">
        <v>379.43099999999998</v>
      </c>
      <c r="L102" s="20">
        <v>42370</v>
      </c>
      <c r="M102" s="20">
        <v>42705</v>
      </c>
      <c r="N102" s="46" t="s">
        <v>45</v>
      </c>
      <c r="O102" s="72" t="s">
        <v>38</v>
      </c>
    </row>
    <row r="103" spans="1:15" s="13" customFormat="1" ht="36.75" customHeight="1">
      <c r="A103" s="43" t="s">
        <v>19</v>
      </c>
      <c r="B103" s="72" t="s">
        <v>548</v>
      </c>
      <c r="C103" s="72" t="s">
        <v>576</v>
      </c>
      <c r="D103" s="48" t="s">
        <v>770</v>
      </c>
      <c r="E103" s="21" t="s">
        <v>381</v>
      </c>
      <c r="F103" s="72">
        <v>642</v>
      </c>
      <c r="G103" s="46" t="s">
        <v>92</v>
      </c>
      <c r="H103" s="74" t="s">
        <v>93</v>
      </c>
      <c r="I103" s="9">
        <v>71176000000</v>
      </c>
      <c r="J103" s="46" t="s">
        <v>142</v>
      </c>
      <c r="K103" s="1">
        <v>141.6</v>
      </c>
      <c r="L103" s="20">
        <v>42370</v>
      </c>
      <c r="M103" s="20">
        <v>42705</v>
      </c>
      <c r="N103" s="46" t="s">
        <v>45</v>
      </c>
      <c r="O103" s="72" t="s">
        <v>38</v>
      </c>
    </row>
    <row r="104" spans="1:15" s="13" customFormat="1" ht="36.75" customHeight="1">
      <c r="A104" s="43" t="s">
        <v>20</v>
      </c>
      <c r="B104" s="72" t="s">
        <v>569</v>
      </c>
      <c r="C104" s="72" t="s">
        <v>613</v>
      </c>
      <c r="D104" s="48" t="s">
        <v>261</v>
      </c>
      <c r="E104" s="21" t="s">
        <v>381</v>
      </c>
      <c r="F104" s="72">
        <v>642</v>
      </c>
      <c r="G104" s="46" t="s">
        <v>92</v>
      </c>
      <c r="H104" s="74" t="s">
        <v>93</v>
      </c>
      <c r="I104" s="9">
        <v>71176000000</v>
      </c>
      <c r="J104" s="46" t="s">
        <v>142</v>
      </c>
      <c r="K104" s="1">
        <v>312</v>
      </c>
      <c r="L104" s="20">
        <v>42370</v>
      </c>
      <c r="M104" s="20">
        <v>42705</v>
      </c>
      <c r="N104" s="46" t="s">
        <v>45</v>
      </c>
      <c r="O104" s="72" t="s">
        <v>38</v>
      </c>
    </row>
    <row r="105" spans="1:15" s="13" customFormat="1" ht="36.75" customHeight="1">
      <c r="A105" s="43" t="s">
        <v>21</v>
      </c>
      <c r="B105" s="72" t="s">
        <v>568</v>
      </c>
      <c r="C105" s="72" t="s">
        <v>649</v>
      </c>
      <c r="D105" s="48" t="s">
        <v>267</v>
      </c>
      <c r="E105" s="21" t="s">
        <v>381</v>
      </c>
      <c r="F105" s="72">
        <v>642</v>
      </c>
      <c r="G105" s="46" t="s">
        <v>92</v>
      </c>
      <c r="H105" s="74" t="s">
        <v>93</v>
      </c>
      <c r="I105" s="9">
        <v>71176000000</v>
      </c>
      <c r="J105" s="46" t="s">
        <v>142</v>
      </c>
      <c r="K105" s="1">
        <v>500</v>
      </c>
      <c r="L105" s="20">
        <v>42461</v>
      </c>
      <c r="M105" s="20">
        <v>42614</v>
      </c>
      <c r="N105" s="46" t="s">
        <v>45</v>
      </c>
      <c r="O105" s="72" t="s">
        <v>38</v>
      </c>
    </row>
    <row r="106" spans="1:15" s="13" customFormat="1" ht="36.75" customHeight="1">
      <c r="A106" s="43" t="s">
        <v>224</v>
      </c>
      <c r="B106" s="72" t="s">
        <v>625</v>
      </c>
      <c r="C106" s="72" t="s">
        <v>795</v>
      </c>
      <c r="D106" s="15" t="s">
        <v>786</v>
      </c>
      <c r="E106" s="21" t="s">
        <v>381</v>
      </c>
      <c r="F106" s="72">
        <v>642</v>
      </c>
      <c r="G106" s="46" t="s">
        <v>92</v>
      </c>
      <c r="H106" s="74" t="s">
        <v>93</v>
      </c>
      <c r="I106" s="9">
        <v>71176000000</v>
      </c>
      <c r="J106" s="46" t="s">
        <v>142</v>
      </c>
      <c r="K106" s="1">
        <v>9596.6239999999998</v>
      </c>
      <c r="L106" s="20">
        <v>42370</v>
      </c>
      <c r="M106" s="20">
        <v>42705</v>
      </c>
      <c r="N106" s="46" t="s">
        <v>789</v>
      </c>
      <c r="O106" s="72" t="s">
        <v>157</v>
      </c>
    </row>
    <row r="107" spans="1:15" s="13" customFormat="1" ht="36.75" customHeight="1">
      <c r="A107" s="43" t="s">
        <v>225</v>
      </c>
      <c r="B107" s="72" t="s">
        <v>595</v>
      </c>
      <c r="C107" s="72" t="s">
        <v>595</v>
      </c>
      <c r="D107" s="15" t="s">
        <v>787</v>
      </c>
      <c r="E107" s="21" t="s">
        <v>381</v>
      </c>
      <c r="F107" s="72">
        <v>642</v>
      </c>
      <c r="G107" s="46" t="s">
        <v>92</v>
      </c>
      <c r="H107" s="74" t="s">
        <v>93</v>
      </c>
      <c r="I107" s="9">
        <v>71176000000</v>
      </c>
      <c r="J107" s="46" t="s">
        <v>142</v>
      </c>
      <c r="K107" s="1">
        <v>12199.04</v>
      </c>
      <c r="L107" s="20">
        <v>42370</v>
      </c>
      <c r="M107" s="20">
        <v>42705</v>
      </c>
      <c r="N107" s="46" t="s">
        <v>171</v>
      </c>
      <c r="O107" s="72" t="s">
        <v>38</v>
      </c>
    </row>
    <row r="108" spans="1:15" s="13" customFormat="1" ht="39.75" customHeight="1">
      <c r="A108" s="43" t="s">
        <v>226</v>
      </c>
      <c r="B108" s="72" t="s">
        <v>790</v>
      </c>
      <c r="C108" s="72" t="s">
        <v>793</v>
      </c>
      <c r="D108" s="15" t="s">
        <v>788</v>
      </c>
      <c r="E108" s="21" t="s">
        <v>381</v>
      </c>
      <c r="F108" s="72">
        <v>642</v>
      </c>
      <c r="G108" s="46" t="s">
        <v>92</v>
      </c>
      <c r="H108" s="74" t="s">
        <v>93</v>
      </c>
      <c r="I108" s="9">
        <v>71176000000</v>
      </c>
      <c r="J108" s="46" t="s">
        <v>142</v>
      </c>
      <c r="K108" s="1">
        <v>15494.976000000001</v>
      </c>
      <c r="L108" s="20">
        <v>42370</v>
      </c>
      <c r="M108" s="20">
        <v>42705</v>
      </c>
      <c r="N108" s="46" t="s">
        <v>171</v>
      </c>
      <c r="O108" s="72" t="s">
        <v>38</v>
      </c>
    </row>
    <row r="109" spans="1:15" s="13" customFormat="1" ht="39.75" customHeight="1">
      <c r="A109" s="43" t="s">
        <v>227</v>
      </c>
      <c r="B109" s="77" t="s">
        <v>806</v>
      </c>
      <c r="C109" s="77" t="s">
        <v>805</v>
      </c>
      <c r="D109" s="15" t="s">
        <v>804</v>
      </c>
      <c r="E109" s="21" t="s">
        <v>381</v>
      </c>
      <c r="F109" s="77">
        <v>642</v>
      </c>
      <c r="G109" s="46" t="s">
        <v>92</v>
      </c>
      <c r="H109" s="78" t="s">
        <v>93</v>
      </c>
      <c r="I109" s="9">
        <v>71176000000</v>
      </c>
      <c r="J109" s="46" t="s">
        <v>142</v>
      </c>
      <c r="K109" s="1">
        <v>156.83600000000001</v>
      </c>
      <c r="L109" s="20">
        <v>42491</v>
      </c>
      <c r="M109" s="20">
        <v>42705</v>
      </c>
      <c r="N109" s="46" t="s">
        <v>45</v>
      </c>
      <c r="O109" s="77" t="s">
        <v>38</v>
      </c>
    </row>
    <row r="110" spans="1:15" s="13" customFormat="1" ht="39.75" customHeight="1">
      <c r="A110" s="43" t="s">
        <v>858</v>
      </c>
      <c r="B110" s="43" t="s">
        <v>608</v>
      </c>
      <c r="C110" s="43" t="s">
        <v>608</v>
      </c>
      <c r="D110" s="15" t="s">
        <v>859</v>
      </c>
      <c r="E110" s="21" t="s">
        <v>381</v>
      </c>
      <c r="F110" s="80">
        <v>642</v>
      </c>
      <c r="G110" s="46" t="s">
        <v>92</v>
      </c>
      <c r="H110" s="79" t="s">
        <v>93</v>
      </c>
      <c r="I110" s="9">
        <v>71176000000</v>
      </c>
      <c r="J110" s="46" t="s">
        <v>142</v>
      </c>
      <c r="K110" s="1">
        <v>850</v>
      </c>
      <c r="L110" s="20">
        <v>42644</v>
      </c>
      <c r="M110" s="20">
        <v>42705</v>
      </c>
      <c r="N110" s="46" t="s">
        <v>45</v>
      </c>
      <c r="O110" s="80" t="s">
        <v>38</v>
      </c>
    </row>
    <row r="111" spans="1:15" s="6" customFormat="1">
      <c r="A111" s="119" t="s">
        <v>50</v>
      </c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1:15" s="6" customFormat="1" ht="36.75" customHeight="1">
      <c r="A112" s="43" t="s">
        <v>63</v>
      </c>
      <c r="B112" s="72" t="s">
        <v>650</v>
      </c>
      <c r="C112" s="72" t="s">
        <v>650</v>
      </c>
      <c r="D112" s="15" t="s">
        <v>97</v>
      </c>
      <c r="E112" s="21" t="s">
        <v>381</v>
      </c>
      <c r="F112" s="72">
        <v>642</v>
      </c>
      <c r="G112" s="72" t="s">
        <v>92</v>
      </c>
      <c r="H112" s="46" t="s">
        <v>260</v>
      </c>
      <c r="I112" s="9">
        <v>71176000000</v>
      </c>
      <c r="J112" s="46" t="s">
        <v>142</v>
      </c>
      <c r="K112" s="1">
        <f>106.2+203</f>
        <v>309.2</v>
      </c>
      <c r="L112" s="20">
        <v>42370</v>
      </c>
      <c r="M112" s="20">
        <v>42430</v>
      </c>
      <c r="N112" s="46" t="s">
        <v>45</v>
      </c>
      <c r="O112" s="72" t="s">
        <v>38</v>
      </c>
    </row>
    <row r="113" spans="1:15" s="6" customFormat="1" ht="36.75" customHeight="1">
      <c r="A113" s="43" t="s">
        <v>64</v>
      </c>
      <c r="B113" s="72" t="s">
        <v>651</v>
      </c>
      <c r="C113" s="72" t="s">
        <v>652</v>
      </c>
      <c r="D113" s="15" t="s">
        <v>197</v>
      </c>
      <c r="E113" s="21" t="s">
        <v>381</v>
      </c>
      <c r="F113" s="72">
        <v>642</v>
      </c>
      <c r="G113" s="72" t="s">
        <v>92</v>
      </c>
      <c r="H113" s="46" t="s">
        <v>260</v>
      </c>
      <c r="I113" s="9">
        <v>71176000000</v>
      </c>
      <c r="J113" s="46" t="s">
        <v>142</v>
      </c>
      <c r="K113" s="1">
        <f>59+106.2+59+59</f>
        <v>283.2</v>
      </c>
      <c r="L113" s="20">
        <v>42370</v>
      </c>
      <c r="M113" s="20">
        <v>42705</v>
      </c>
      <c r="N113" s="46" t="s">
        <v>45</v>
      </c>
      <c r="O113" s="72" t="s">
        <v>38</v>
      </c>
    </row>
    <row r="114" spans="1:15" s="6" customFormat="1" ht="36.75" customHeight="1">
      <c r="A114" s="43" t="s">
        <v>65</v>
      </c>
      <c r="B114" s="43" t="s">
        <v>608</v>
      </c>
      <c r="C114" s="72" t="s">
        <v>653</v>
      </c>
      <c r="D114" s="15" t="s">
        <v>374</v>
      </c>
      <c r="E114" s="21" t="s">
        <v>381</v>
      </c>
      <c r="F114" s="72">
        <v>642</v>
      </c>
      <c r="G114" s="72" t="s">
        <v>92</v>
      </c>
      <c r="H114" s="46" t="s">
        <v>260</v>
      </c>
      <c r="I114" s="9">
        <v>71176000000</v>
      </c>
      <c r="J114" s="46" t="s">
        <v>142</v>
      </c>
      <c r="K114" s="1">
        <f>(5+166.85+173.909)*1.18</f>
        <v>407.99561999999997</v>
      </c>
      <c r="L114" s="20">
        <v>42370</v>
      </c>
      <c r="M114" s="20">
        <v>42705</v>
      </c>
      <c r="N114" s="46" t="s">
        <v>45</v>
      </c>
      <c r="O114" s="72" t="s">
        <v>38</v>
      </c>
    </row>
    <row r="115" spans="1:15" s="6" customFormat="1" ht="36.75" customHeight="1">
      <c r="A115" s="43" t="s">
        <v>66</v>
      </c>
      <c r="B115" s="43" t="s">
        <v>608</v>
      </c>
      <c r="C115" s="72" t="s">
        <v>653</v>
      </c>
      <c r="D115" s="15" t="s">
        <v>373</v>
      </c>
      <c r="E115" s="21" t="s">
        <v>381</v>
      </c>
      <c r="F115" s="72">
        <v>642</v>
      </c>
      <c r="G115" s="72" t="s">
        <v>92</v>
      </c>
      <c r="H115" s="46" t="s">
        <v>260</v>
      </c>
      <c r="I115" s="9">
        <v>71176000000</v>
      </c>
      <c r="J115" s="46" t="s">
        <v>142</v>
      </c>
      <c r="K115" s="1">
        <f>600*1.18</f>
        <v>708</v>
      </c>
      <c r="L115" s="20">
        <v>42370</v>
      </c>
      <c r="M115" s="20">
        <v>42705</v>
      </c>
      <c r="N115" s="46" t="s">
        <v>45</v>
      </c>
      <c r="O115" s="72" t="s">
        <v>38</v>
      </c>
    </row>
    <row r="116" spans="1:15" s="6" customFormat="1" ht="36.75" customHeight="1">
      <c r="A116" s="43" t="s">
        <v>67</v>
      </c>
      <c r="B116" s="72" t="s">
        <v>616</v>
      </c>
      <c r="C116" s="72" t="s">
        <v>643</v>
      </c>
      <c r="D116" s="15" t="s">
        <v>98</v>
      </c>
      <c r="E116" s="21" t="s">
        <v>381</v>
      </c>
      <c r="F116" s="72">
        <v>642</v>
      </c>
      <c r="G116" s="72" t="s">
        <v>92</v>
      </c>
      <c r="H116" s="46" t="s">
        <v>260</v>
      </c>
      <c r="I116" s="9">
        <v>71176000000</v>
      </c>
      <c r="J116" s="46" t="s">
        <v>142</v>
      </c>
      <c r="K116" s="1">
        <v>554</v>
      </c>
      <c r="L116" s="20">
        <v>42370</v>
      </c>
      <c r="M116" s="20">
        <v>42705</v>
      </c>
      <c r="N116" s="46" t="s">
        <v>45</v>
      </c>
      <c r="O116" s="72" t="s">
        <v>38</v>
      </c>
    </row>
    <row r="117" spans="1:15" s="6" customFormat="1" ht="36.75" customHeight="1">
      <c r="A117" s="43" t="s">
        <v>68</v>
      </c>
      <c r="B117" s="72" t="s">
        <v>654</v>
      </c>
      <c r="C117" s="72" t="s">
        <v>655</v>
      </c>
      <c r="D117" s="15" t="s">
        <v>99</v>
      </c>
      <c r="E117" s="21" t="s">
        <v>381</v>
      </c>
      <c r="F117" s="72">
        <v>166</v>
      </c>
      <c r="G117" s="72" t="s">
        <v>131</v>
      </c>
      <c r="H117" s="46" t="s">
        <v>260</v>
      </c>
      <c r="I117" s="9">
        <v>71176000000</v>
      </c>
      <c r="J117" s="46" t="s">
        <v>142</v>
      </c>
      <c r="K117" s="1">
        <v>400</v>
      </c>
      <c r="L117" s="20">
        <v>42370</v>
      </c>
      <c r="M117" s="20">
        <v>42705</v>
      </c>
      <c r="N117" s="46" t="s">
        <v>45</v>
      </c>
      <c r="O117" s="72" t="s">
        <v>38</v>
      </c>
    </row>
    <row r="118" spans="1:15" s="6" customFormat="1" ht="36.75" customHeight="1">
      <c r="A118" s="43" t="s">
        <v>69</v>
      </c>
      <c r="B118" s="72" t="s">
        <v>141</v>
      </c>
      <c r="C118" s="72" t="s">
        <v>656</v>
      </c>
      <c r="D118" s="15" t="s">
        <v>776</v>
      </c>
      <c r="E118" s="21" t="s">
        <v>381</v>
      </c>
      <c r="F118" s="72">
        <v>168</v>
      </c>
      <c r="G118" s="72" t="s">
        <v>132</v>
      </c>
      <c r="H118" s="46">
        <v>750</v>
      </c>
      <c r="I118" s="9">
        <v>71176000000</v>
      </c>
      <c r="J118" s="46" t="s">
        <v>142</v>
      </c>
      <c r="K118" s="1">
        <f>H118*39</f>
        <v>29250</v>
      </c>
      <c r="L118" s="20">
        <v>42370</v>
      </c>
      <c r="M118" s="20">
        <v>42430</v>
      </c>
      <c r="N118" s="46" t="s">
        <v>45</v>
      </c>
      <c r="O118" s="72" t="s">
        <v>38</v>
      </c>
    </row>
    <row r="119" spans="1:15" s="6" customFormat="1" ht="36.75" customHeight="1">
      <c r="A119" s="43" t="s">
        <v>70</v>
      </c>
      <c r="B119" s="72" t="s">
        <v>573</v>
      </c>
      <c r="C119" s="72" t="s">
        <v>657</v>
      </c>
      <c r="D119" s="15" t="s">
        <v>100</v>
      </c>
      <c r="E119" s="21" t="s">
        <v>381</v>
      </c>
      <c r="F119" s="72">
        <v>642</v>
      </c>
      <c r="G119" s="72" t="s">
        <v>92</v>
      </c>
      <c r="H119" s="46" t="s">
        <v>260</v>
      </c>
      <c r="I119" s="9">
        <v>71176000000</v>
      </c>
      <c r="J119" s="46" t="s">
        <v>142</v>
      </c>
      <c r="K119" s="1">
        <f>900</f>
        <v>900</v>
      </c>
      <c r="L119" s="20">
        <v>42370</v>
      </c>
      <c r="M119" s="20">
        <v>42430</v>
      </c>
      <c r="N119" s="46" t="s">
        <v>45</v>
      </c>
      <c r="O119" s="72" t="s">
        <v>38</v>
      </c>
    </row>
    <row r="120" spans="1:15" s="6" customFormat="1" ht="36.75" customHeight="1">
      <c r="A120" s="43" t="s">
        <v>71</v>
      </c>
      <c r="B120" s="72" t="s">
        <v>552</v>
      </c>
      <c r="C120" s="72" t="s">
        <v>658</v>
      </c>
      <c r="D120" s="15" t="s">
        <v>101</v>
      </c>
      <c r="E120" s="21" t="s">
        <v>381</v>
      </c>
      <c r="F120" s="72">
        <v>642</v>
      </c>
      <c r="G120" s="72" t="s">
        <v>92</v>
      </c>
      <c r="H120" s="46" t="s">
        <v>260</v>
      </c>
      <c r="I120" s="9">
        <v>71176000000</v>
      </c>
      <c r="J120" s="46" t="s">
        <v>142</v>
      </c>
      <c r="K120" s="1">
        <f>212.4+14.16+11.8+21.24+106.2+590</f>
        <v>955.8</v>
      </c>
      <c r="L120" s="20">
        <v>42370</v>
      </c>
      <c r="M120" s="20">
        <v>42430</v>
      </c>
      <c r="N120" s="46" t="s">
        <v>45</v>
      </c>
      <c r="O120" s="72" t="s">
        <v>38</v>
      </c>
    </row>
    <row r="121" spans="1:15" s="6" customFormat="1" ht="36.75" customHeight="1">
      <c r="A121" s="43" t="s">
        <v>72</v>
      </c>
      <c r="B121" s="72" t="s">
        <v>573</v>
      </c>
      <c r="C121" s="72" t="s">
        <v>659</v>
      </c>
      <c r="D121" s="15" t="s">
        <v>143</v>
      </c>
      <c r="E121" s="21" t="s">
        <v>381</v>
      </c>
      <c r="F121" s="72">
        <v>642</v>
      </c>
      <c r="G121" s="72" t="s">
        <v>92</v>
      </c>
      <c r="H121" s="46" t="s">
        <v>260</v>
      </c>
      <c r="I121" s="9">
        <v>71176000000</v>
      </c>
      <c r="J121" s="46" t="s">
        <v>142</v>
      </c>
      <c r="K121" s="1">
        <f>390*1.183</f>
        <v>461.37</v>
      </c>
      <c r="L121" s="20">
        <v>42370</v>
      </c>
      <c r="M121" s="20">
        <v>42430</v>
      </c>
      <c r="N121" s="46" t="s">
        <v>45</v>
      </c>
      <c r="O121" s="72" t="s">
        <v>38</v>
      </c>
    </row>
    <row r="122" spans="1:15" s="6" customFormat="1" ht="36.75" customHeight="1">
      <c r="A122" s="43" t="s">
        <v>73</v>
      </c>
      <c r="B122" s="72" t="s">
        <v>552</v>
      </c>
      <c r="C122" s="72" t="s">
        <v>552</v>
      </c>
      <c r="D122" s="15" t="s">
        <v>102</v>
      </c>
      <c r="E122" s="21" t="s">
        <v>381</v>
      </c>
      <c r="F122" s="72">
        <v>642</v>
      </c>
      <c r="G122" s="72" t="s">
        <v>92</v>
      </c>
      <c r="H122" s="46" t="s">
        <v>260</v>
      </c>
      <c r="I122" s="9">
        <v>71176000000</v>
      </c>
      <c r="J122" s="46" t="s">
        <v>142</v>
      </c>
      <c r="K122" s="1">
        <f>837.8</f>
        <v>837.8</v>
      </c>
      <c r="L122" s="20">
        <v>42370</v>
      </c>
      <c r="M122" s="20">
        <v>42430</v>
      </c>
      <c r="N122" s="46" t="s">
        <v>45</v>
      </c>
      <c r="O122" s="72" t="s">
        <v>38</v>
      </c>
    </row>
    <row r="123" spans="1:15" s="6" customFormat="1" ht="36.75" customHeight="1">
      <c r="A123" s="43" t="s">
        <v>74</v>
      </c>
      <c r="B123" s="72" t="s">
        <v>560</v>
      </c>
      <c r="C123" s="72" t="s">
        <v>660</v>
      </c>
      <c r="D123" s="15" t="s">
        <v>103</v>
      </c>
      <c r="E123" s="21" t="s">
        <v>381</v>
      </c>
      <c r="F123" s="72">
        <v>642</v>
      </c>
      <c r="G123" s="72" t="s">
        <v>92</v>
      </c>
      <c r="H123" s="46" t="s">
        <v>260</v>
      </c>
      <c r="I123" s="9">
        <v>71176000000</v>
      </c>
      <c r="J123" s="46" t="s">
        <v>142</v>
      </c>
      <c r="K123" s="1">
        <f>437.19*1.18</f>
        <v>515.88419999999996</v>
      </c>
      <c r="L123" s="20">
        <v>42370</v>
      </c>
      <c r="M123" s="20">
        <v>42705</v>
      </c>
      <c r="N123" s="46" t="s">
        <v>45</v>
      </c>
      <c r="O123" s="72" t="s">
        <v>38</v>
      </c>
    </row>
    <row r="124" spans="1:15" s="6" customFormat="1" ht="36.75" customHeight="1">
      <c r="A124" s="43" t="s">
        <v>75</v>
      </c>
      <c r="B124" s="72" t="s">
        <v>654</v>
      </c>
      <c r="C124" s="72" t="s">
        <v>661</v>
      </c>
      <c r="D124" s="15" t="s">
        <v>104</v>
      </c>
      <c r="E124" s="21" t="s">
        <v>381</v>
      </c>
      <c r="F124" s="72">
        <v>642</v>
      </c>
      <c r="G124" s="72" t="s">
        <v>92</v>
      </c>
      <c r="H124" s="46" t="s">
        <v>260</v>
      </c>
      <c r="I124" s="9">
        <v>71176000000</v>
      </c>
      <c r="J124" s="46" t="s">
        <v>142</v>
      </c>
      <c r="K124" s="1">
        <f>390.58+135.7+88.5</f>
        <v>614.78</v>
      </c>
      <c r="L124" s="20">
        <v>42370</v>
      </c>
      <c r="M124" s="20">
        <v>42430</v>
      </c>
      <c r="N124" s="46" t="s">
        <v>45</v>
      </c>
      <c r="O124" s="72" t="s">
        <v>38</v>
      </c>
    </row>
    <row r="125" spans="1:15" s="6" customFormat="1" ht="36.75" customHeight="1">
      <c r="A125" s="43" t="s">
        <v>77</v>
      </c>
      <c r="B125" s="72" t="s">
        <v>662</v>
      </c>
      <c r="C125" s="72" t="s">
        <v>663</v>
      </c>
      <c r="D125" s="15" t="s">
        <v>105</v>
      </c>
      <c r="E125" s="21" t="s">
        <v>381</v>
      </c>
      <c r="F125" s="72">
        <v>642</v>
      </c>
      <c r="G125" s="72" t="s">
        <v>92</v>
      </c>
      <c r="H125" s="46" t="s">
        <v>260</v>
      </c>
      <c r="I125" s="9">
        <v>71176000000</v>
      </c>
      <c r="J125" s="46" t="s">
        <v>142</v>
      </c>
      <c r="K125" s="1">
        <f>56.64*2</f>
        <v>113.28</v>
      </c>
      <c r="L125" s="20">
        <v>42370</v>
      </c>
      <c r="M125" s="20">
        <v>42705</v>
      </c>
      <c r="N125" s="46" t="s">
        <v>45</v>
      </c>
      <c r="O125" s="72" t="s">
        <v>38</v>
      </c>
    </row>
    <row r="126" spans="1:15" s="6" customFormat="1" ht="36.75" customHeight="1">
      <c r="A126" s="43" t="s">
        <v>78</v>
      </c>
      <c r="B126" s="72" t="s">
        <v>664</v>
      </c>
      <c r="C126" s="72" t="s">
        <v>665</v>
      </c>
      <c r="D126" s="15" t="s">
        <v>106</v>
      </c>
      <c r="E126" s="21" t="s">
        <v>381</v>
      </c>
      <c r="F126" s="72">
        <v>6</v>
      </c>
      <c r="G126" s="72" t="s">
        <v>76</v>
      </c>
      <c r="H126" s="46">
        <f>500</f>
        <v>500</v>
      </c>
      <c r="I126" s="9">
        <v>71176000000</v>
      </c>
      <c r="J126" s="46" t="s">
        <v>142</v>
      </c>
      <c r="K126" s="1">
        <f>11.8+28.32+50+110+261.8+350+111</f>
        <v>922.92000000000007</v>
      </c>
      <c r="L126" s="20">
        <v>42370</v>
      </c>
      <c r="M126" s="20">
        <v>42430</v>
      </c>
      <c r="N126" s="46" t="s">
        <v>45</v>
      </c>
      <c r="O126" s="72" t="s">
        <v>38</v>
      </c>
    </row>
    <row r="127" spans="1:15" s="6" customFormat="1" ht="36.75" customHeight="1">
      <c r="A127" s="43" t="s">
        <v>79</v>
      </c>
      <c r="B127" s="72" t="s">
        <v>666</v>
      </c>
      <c r="C127" s="72" t="s">
        <v>644</v>
      </c>
      <c r="D127" s="15" t="s">
        <v>107</v>
      </c>
      <c r="E127" s="21" t="s">
        <v>381</v>
      </c>
      <c r="F127" s="72">
        <v>642</v>
      </c>
      <c r="G127" s="72" t="s">
        <v>92</v>
      </c>
      <c r="H127" s="46" t="s">
        <v>260</v>
      </c>
      <c r="I127" s="9">
        <v>71176000000</v>
      </c>
      <c r="J127" s="46" t="s">
        <v>142</v>
      </c>
      <c r="K127" s="1">
        <f>1005*1.18</f>
        <v>1185.8999999999999</v>
      </c>
      <c r="L127" s="20">
        <v>42370</v>
      </c>
      <c r="M127" s="20">
        <v>42705</v>
      </c>
      <c r="N127" s="46" t="s">
        <v>45</v>
      </c>
      <c r="O127" s="72" t="s">
        <v>38</v>
      </c>
    </row>
    <row r="128" spans="1:15" s="6" customFormat="1" ht="36.75" customHeight="1">
      <c r="A128" s="43" t="s">
        <v>80</v>
      </c>
      <c r="B128" s="72" t="s">
        <v>553</v>
      </c>
      <c r="C128" s="72" t="s">
        <v>552</v>
      </c>
      <c r="D128" s="15" t="s">
        <v>235</v>
      </c>
      <c r="E128" s="21" t="s">
        <v>381</v>
      </c>
      <c r="F128" s="72">
        <v>642</v>
      </c>
      <c r="G128" s="72" t="s">
        <v>92</v>
      </c>
      <c r="H128" s="46">
        <v>2</v>
      </c>
      <c r="I128" s="9">
        <v>71176000000</v>
      </c>
      <c r="J128" s="46" t="s">
        <v>142</v>
      </c>
      <c r="K128" s="1">
        <v>1580</v>
      </c>
      <c r="L128" s="20">
        <v>42401</v>
      </c>
      <c r="M128" s="20">
        <v>42705</v>
      </c>
      <c r="N128" s="46" t="s">
        <v>45</v>
      </c>
      <c r="O128" s="72" t="s">
        <v>38</v>
      </c>
    </row>
    <row r="129" spans="1:15" s="6" customFormat="1" ht="36.75" customHeight="1">
      <c r="A129" s="43" t="s">
        <v>81</v>
      </c>
      <c r="B129" s="72" t="s">
        <v>667</v>
      </c>
      <c r="C129" s="72" t="s">
        <v>667</v>
      </c>
      <c r="D129" s="15" t="s">
        <v>108</v>
      </c>
      <c r="E129" s="21" t="s">
        <v>381</v>
      </c>
      <c r="F129" s="72">
        <v>166</v>
      </c>
      <c r="G129" s="72" t="s">
        <v>131</v>
      </c>
      <c r="H129" s="46" t="s">
        <v>260</v>
      </c>
      <c r="I129" s="9">
        <v>71176000000</v>
      </c>
      <c r="J129" s="46" t="s">
        <v>142</v>
      </c>
      <c r="K129" s="1">
        <f>70+17+11.8+153.4+250+40*1.18+11.8+30.019+18.95+174.887+2.113+70+70</f>
        <v>927.1690000000001</v>
      </c>
      <c r="L129" s="20">
        <v>42370</v>
      </c>
      <c r="M129" s="20">
        <v>42430</v>
      </c>
      <c r="N129" s="46" t="s">
        <v>45</v>
      </c>
      <c r="O129" s="72" t="s">
        <v>38</v>
      </c>
    </row>
    <row r="130" spans="1:15" s="6" customFormat="1" ht="36.75" customHeight="1">
      <c r="A130" s="43" t="s">
        <v>82</v>
      </c>
      <c r="B130" s="72" t="s">
        <v>668</v>
      </c>
      <c r="C130" s="72" t="s">
        <v>669</v>
      </c>
      <c r="D130" s="15" t="s">
        <v>109</v>
      </c>
      <c r="E130" s="21" t="s">
        <v>381</v>
      </c>
      <c r="F130" s="72">
        <v>642</v>
      </c>
      <c r="G130" s="72" t="s">
        <v>92</v>
      </c>
      <c r="H130" s="46" t="s">
        <v>260</v>
      </c>
      <c r="I130" s="9">
        <v>71176000000</v>
      </c>
      <c r="J130" s="46" t="s">
        <v>142</v>
      </c>
      <c r="K130" s="1">
        <f>684.4</f>
        <v>684.4</v>
      </c>
      <c r="L130" s="20">
        <v>42370</v>
      </c>
      <c r="M130" s="20">
        <v>42430</v>
      </c>
      <c r="N130" s="46" t="s">
        <v>45</v>
      </c>
      <c r="O130" s="72" t="s">
        <v>38</v>
      </c>
    </row>
    <row r="131" spans="1:15" s="6" customFormat="1" ht="36.75" customHeight="1">
      <c r="A131" s="43" t="s">
        <v>83</v>
      </c>
      <c r="B131" s="72" t="s">
        <v>141</v>
      </c>
      <c r="C131" s="72" t="s">
        <v>670</v>
      </c>
      <c r="D131" s="15" t="s">
        <v>136</v>
      </c>
      <c r="E131" s="21" t="s">
        <v>381</v>
      </c>
      <c r="F131" s="72">
        <v>876</v>
      </c>
      <c r="G131" s="46" t="s">
        <v>133</v>
      </c>
      <c r="H131" s="46" t="s">
        <v>260</v>
      </c>
      <c r="I131" s="9">
        <v>71176000000</v>
      </c>
      <c r="J131" s="46" t="s">
        <v>142</v>
      </c>
      <c r="K131" s="1">
        <v>990</v>
      </c>
      <c r="L131" s="20">
        <v>42370</v>
      </c>
      <c r="M131" s="20">
        <v>42430</v>
      </c>
      <c r="N131" s="46" t="s">
        <v>45</v>
      </c>
      <c r="O131" s="72" t="s">
        <v>38</v>
      </c>
    </row>
    <row r="132" spans="1:15" s="6" customFormat="1" ht="36.75" customHeight="1">
      <c r="A132" s="43" t="s">
        <v>84</v>
      </c>
      <c r="B132" s="72" t="s">
        <v>671</v>
      </c>
      <c r="C132" s="72" t="s">
        <v>671</v>
      </c>
      <c r="D132" s="15" t="s">
        <v>110</v>
      </c>
      <c r="E132" s="21" t="s">
        <v>381</v>
      </c>
      <c r="F132" s="72">
        <v>642</v>
      </c>
      <c r="G132" s="72" t="s">
        <v>92</v>
      </c>
      <c r="H132" s="46" t="s">
        <v>260</v>
      </c>
      <c r="I132" s="9">
        <v>71176000000</v>
      </c>
      <c r="J132" s="46" t="s">
        <v>142</v>
      </c>
      <c r="K132" s="1">
        <v>800</v>
      </c>
      <c r="L132" s="20">
        <v>42370</v>
      </c>
      <c r="M132" s="20">
        <v>42705</v>
      </c>
      <c r="N132" s="46" t="s">
        <v>45</v>
      </c>
      <c r="O132" s="72" t="s">
        <v>38</v>
      </c>
    </row>
    <row r="133" spans="1:15" s="6" customFormat="1" ht="36.75" customHeight="1">
      <c r="A133" s="43" t="s">
        <v>85</v>
      </c>
      <c r="B133" s="43" t="s">
        <v>672</v>
      </c>
      <c r="C133" s="43" t="s">
        <v>672</v>
      </c>
      <c r="D133" s="15" t="s">
        <v>111</v>
      </c>
      <c r="E133" s="21" t="s">
        <v>381</v>
      </c>
      <c r="F133" s="72">
        <v>642</v>
      </c>
      <c r="G133" s="72" t="s">
        <v>92</v>
      </c>
      <c r="H133" s="46" t="s">
        <v>260</v>
      </c>
      <c r="I133" s="9">
        <v>71176000000</v>
      </c>
      <c r="J133" s="46" t="s">
        <v>142</v>
      </c>
      <c r="K133" s="1">
        <f>59+100+28+300</f>
        <v>487</v>
      </c>
      <c r="L133" s="20">
        <v>42370</v>
      </c>
      <c r="M133" s="20">
        <v>42430</v>
      </c>
      <c r="N133" s="46" t="s">
        <v>45</v>
      </c>
      <c r="O133" s="72" t="s">
        <v>38</v>
      </c>
    </row>
    <row r="134" spans="1:15" s="6" customFormat="1" ht="36.75" customHeight="1">
      <c r="A134" s="43" t="s">
        <v>86</v>
      </c>
      <c r="B134" s="43" t="s">
        <v>673</v>
      </c>
      <c r="C134" s="72" t="s">
        <v>674</v>
      </c>
      <c r="D134" s="15" t="s">
        <v>112</v>
      </c>
      <c r="E134" s="21" t="s">
        <v>381</v>
      </c>
      <c r="F134" s="72">
        <v>642</v>
      </c>
      <c r="G134" s="72" t="s">
        <v>92</v>
      </c>
      <c r="H134" s="46" t="s">
        <v>260</v>
      </c>
      <c r="I134" s="9">
        <v>71176000000</v>
      </c>
      <c r="J134" s="46" t="s">
        <v>142</v>
      </c>
      <c r="K134" s="1">
        <f>100</f>
        <v>100</v>
      </c>
      <c r="L134" s="20">
        <v>42370</v>
      </c>
      <c r="M134" s="20">
        <v>42705</v>
      </c>
      <c r="N134" s="46" t="s">
        <v>45</v>
      </c>
      <c r="O134" s="72" t="s">
        <v>38</v>
      </c>
    </row>
    <row r="135" spans="1:15" s="6" customFormat="1" ht="36.75" customHeight="1">
      <c r="A135" s="43" t="s">
        <v>87</v>
      </c>
      <c r="B135" s="43" t="s">
        <v>675</v>
      </c>
      <c r="C135" s="72" t="s">
        <v>676</v>
      </c>
      <c r="D135" s="15" t="s">
        <v>137</v>
      </c>
      <c r="E135" s="21" t="s">
        <v>381</v>
      </c>
      <c r="F135" s="72">
        <v>642</v>
      </c>
      <c r="G135" s="72" t="s">
        <v>92</v>
      </c>
      <c r="H135" s="46" t="s">
        <v>260</v>
      </c>
      <c r="I135" s="9">
        <v>71176000000</v>
      </c>
      <c r="J135" s="46" t="s">
        <v>142</v>
      </c>
      <c r="K135" s="1">
        <f>340+100+100+50+40</f>
        <v>630</v>
      </c>
      <c r="L135" s="20">
        <v>42370</v>
      </c>
      <c r="M135" s="20">
        <v>42430</v>
      </c>
      <c r="N135" s="46" t="s">
        <v>45</v>
      </c>
      <c r="O135" s="72" t="s">
        <v>38</v>
      </c>
    </row>
    <row r="136" spans="1:15" s="6" customFormat="1" ht="36.75" customHeight="1">
      <c r="A136" s="43" t="s">
        <v>88</v>
      </c>
      <c r="B136" s="41" t="s">
        <v>677</v>
      </c>
      <c r="C136" s="46" t="s">
        <v>678</v>
      </c>
      <c r="D136" s="15" t="s">
        <v>311</v>
      </c>
      <c r="E136" s="21" t="s">
        <v>381</v>
      </c>
      <c r="F136" s="72">
        <v>642</v>
      </c>
      <c r="G136" s="72" t="s">
        <v>92</v>
      </c>
      <c r="H136" s="46">
        <v>30</v>
      </c>
      <c r="I136" s="9">
        <v>71176000000</v>
      </c>
      <c r="J136" s="46" t="s">
        <v>142</v>
      </c>
      <c r="K136" s="1">
        <v>875</v>
      </c>
      <c r="L136" s="20">
        <v>42370</v>
      </c>
      <c r="M136" s="20">
        <v>42430</v>
      </c>
      <c r="N136" s="46" t="s">
        <v>45</v>
      </c>
      <c r="O136" s="72" t="s">
        <v>157</v>
      </c>
    </row>
    <row r="137" spans="1:15" s="6" customFormat="1" ht="36.75" customHeight="1">
      <c r="A137" s="43" t="s">
        <v>89</v>
      </c>
      <c r="B137" s="43" t="s">
        <v>679</v>
      </c>
      <c r="C137" s="43" t="s">
        <v>679</v>
      </c>
      <c r="D137" s="15" t="s">
        <v>113</v>
      </c>
      <c r="E137" s="21" t="s">
        <v>381</v>
      </c>
      <c r="F137" s="72">
        <v>876</v>
      </c>
      <c r="G137" s="46" t="s">
        <v>133</v>
      </c>
      <c r="H137" s="46" t="s">
        <v>260</v>
      </c>
      <c r="I137" s="9">
        <v>71176000000</v>
      </c>
      <c r="J137" s="46" t="s">
        <v>142</v>
      </c>
      <c r="K137" s="1">
        <v>300</v>
      </c>
      <c r="L137" s="20">
        <v>42370</v>
      </c>
      <c r="M137" s="20">
        <v>42705</v>
      </c>
      <c r="N137" s="46" t="s">
        <v>45</v>
      </c>
      <c r="O137" s="72" t="s">
        <v>38</v>
      </c>
    </row>
    <row r="138" spans="1:15" s="6" customFormat="1" ht="36.75" customHeight="1">
      <c r="A138" s="43" t="s">
        <v>90</v>
      </c>
      <c r="B138" s="43" t="s">
        <v>680</v>
      </c>
      <c r="C138" s="72" t="s">
        <v>681</v>
      </c>
      <c r="D138" s="15" t="s">
        <v>144</v>
      </c>
      <c r="E138" s="21" t="s">
        <v>381</v>
      </c>
      <c r="F138" s="72">
        <v>876</v>
      </c>
      <c r="G138" s="46" t="s">
        <v>133</v>
      </c>
      <c r="H138" s="46" t="s">
        <v>260</v>
      </c>
      <c r="I138" s="9">
        <v>71176000000</v>
      </c>
      <c r="J138" s="46" t="s">
        <v>142</v>
      </c>
      <c r="K138" s="1">
        <f>250*1.18+295*1.18</f>
        <v>643.09999999999991</v>
      </c>
      <c r="L138" s="20">
        <v>42370</v>
      </c>
      <c r="M138" s="20">
        <v>42705</v>
      </c>
      <c r="N138" s="46" t="s">
        <v>45</v>
      </c>
      <c r="O138" s="72"/>
    </row>
    <row r="139" spans="1:15" s="6" customFormat="1" ht="36.75" customHeight="1">
      <c r="A139" s="43" t="s">
        <v>299</v>
      </c>
      <c r="B139" s="43" t="s">
        <v>677</v>
      </c>
      <c r="C139" s="72" t="s">
        <v>682</v>
      </c>
      <c r="D139" s="15" t="s">
        <v>313</v>
      </c>
      <c r="E139" s="21" t="s">
        <v>381</v>
      </c>
      <c r="F139" s="72">
        <v>642</v>
      </c>
      <c r="G139" s="72" t="s">
        <v>92</v>
      </c>
      <c r="H139" s="46">
        <v>25</v>
      </c>
      <c r="I139" s="9">
        <v>71176000000</v>
      </c>
      <c r="J139" s="46" t="s">
        <v>142</v>
      </c>
      <c r="K139" s="1">
        <v>975</v>
      </c>
      <c r="L139" s="20">
        <v>42370</v>
      </c>
      <c r="M139" s="20">
        <v>42705</v>
      </c>
      <c r="N139" s="46" t="s">
        <v>45</v>
      </c>
      <c r="O139" s="72" t="s">
        <v>157</v>
      </c>
    </row>
    <row r="140" spans="1:15" s="6" customFormat="1" ht="36.75" customHeight="1">
      <c r="A140" s="43" t="s">
        <v>300</v>
      </c>
      <c r="B140" s="43" t="s">
        <v>683</v>
      </c>
      <c r="C140" s="72" t="s">
        <v>684</v>
      </c>
      <c r="D140" s="15" t="s">
        <v>115</v>
      </c>
      <c r="E140" s="21" t="s">
        <v>381</v>
      </c>
      <c r="F140" s="72">
        <v>642</v>
      </c>
      <c r="G140" s="72" t="s">
        <v>92</v>
      </c>
      <c r="H140" s="46" t="s">
        <v>260</v>
      </c>
      <c r="I140" s="9">
        <v>71176000000</v>
      </c>
      <c r="J140" s="46" t="s">
        <v>142</v>
      </c>
      <c r="K140" s="1">
        <v>250</v>
      </c>
      <c r="L140" s="20">
        <v>42370</v>
      </c>
      <c r="M140" s="20">
        <v>42430</v>
      </c>
      <c r="N140" s="46" t="s">
        <v>45</v>
      </c>
      <c r="O140" s="72" t="s">
        <v>38</v>
      </c>
    </row>
    <row r="141" spans="1:15" s="6" customFormat="1" ht="36.75" customHeight="1">
      <c r="A141" s="43" t="s">
        <v>301</v>
      </c>
      <c r="B141" s="72" t="s">
        <v>685</v>
      </c>
      <c r="C141" s="72" t="s">
        <v>686</v>
      </c>
      <c r="D141" s="15" t="s">
        <v>116</v>
      </c>
      <c r="E141" s="21" t="s">
        <v>381</v>
      </c>
      <c r="F141" s="72">
        <v>642</v>
      </c>
      <c r="G141" s="72" t="s">
        <v>92</v>
      </c>
      <c r="H141" s="46" t="s">
        <v>260</v>
      </c>
      <c r="I141" s="9">
        <v>71176000000</v>
      </c>
      <c r="J141" s="46" t="s">
        <v>142</v>
      </c>
      <c r="K141" s="1">
        <v>100</v>
      </c>
      <c r="L141" s="20">
        <v>42370</v>
      </c>
      <c r="M141" s="20">
        <v>42430</v>
      </c>
      <c r="N141" s="46" t="s">
        <v>45</v>
      </c>
      <c r="O141" s="72" t="s">
        <v>38</v>
      </c>
    </row>
    <row r="142" spans="1:15" s="6" customFormat="1" ht="36.75" customHeight="1">
      <c r="A142" s="43" t="s">
        <v>176</v>
      </c>
      <c r="B142" s="46" t="s">
        <v>559</v>
      </c>
      <c r="C142" s="46" t="s">
        <v>687</v>
      </c>
      <c r="D142" s="15" t="s">
        <v>139</v>
      </c>
      <c r="E142" s="21" t="s">
        <v>381</v>
      </c>
      <c r="F142" s="72">
        <v>642</v>
      </c>
      <c r="G142" s="72" t="s">
        <v>92</v>
      </c>
      <c r="H142" s="46" t="s">
        <v>260</v>
      </c>
      <c r="I142" s="9">
        <v>71176000000</v>
      </c>
      <c r="J142" s="46" t="s">
        <v>142</v>
      </c>
      <c r="K142" s="1">
        <f>94.4+36+47+11.8+35</f>
        <v>224.20000000000002</v>
      </c>
      <c r="L142" s="20">
        <v>42370</v>
      </c>
      <c r="M142" s="20">
        <v>42430</v>
      </c>
      <c r="N142" s="46" t="s">
        <v>45</v>
      </c>
      <c r="O142" s="72" t="s">
        <v>38</v>
      </c>
    </row>
    <row r="143" spans="1:15" s="6" customFormat="1" ht="36.75" customHeight="1">
      <c r="A143" s="43" t="s">
        <v>177</v>
      </c>
      <c r="B143" s="72" t="s">
        <v>688</v>
      </c>
      <c r="C143" s="72" t="s">
        <v>689</v>
      </c>
      <c r="D143" s="15" t="s">
        <v>379</v>
      </c>
      <c r="E143" s="21" t="s">
        <v>381</v>
      </c>
      <c r="F143" s="72">
        <v>642</v>
      </c>
      <c r="G143" s="72" t="s">
        <v>92</v>
      </c>
      <c r="H143" s="46" t="s">
        <v>260</v>
      </c>
      <c r="I143" s="9">
        <v>71176000000</v>
      </c>
      <c r="J143" s="46" t="s">
        <v>142</v>
      </c>
      <c r="K143" s="1">
        <v>196</v>
      </c>
      <c r="L143" s="20">
        <v>42370</v>
      </c>
      <c r="M143" s="20">
        <v>42430</v>
      </c>
      <c r="N143" s="46" t="s">
        <v>45</v>
      </c>
      <c r="O143" s="72"/>
    </row>
    <row r="144" spans="1:15" s="6" customFormat="1" ht="36.75" customHeight="1">
      <c r="A144" s="43" t="s">
        <v>302</v>
      </c>
      <c r="B144" s="46" t="s">
        <v>569</v>
      </c>
      <c r="C144" s="72" t="s">
        <v>631</v>
      </c>
      <c r="D144" s="15" t="s">
        <v>361</v>
      </c>
      <c r="E144" s="21" t="s">
        <v>381</v>
      </c>
      <c r="F144" s="72">
        <v>642</v>
      </c>
      <c r="G144" s="72" t="s">
        <v>92</v>
      </c>
      <c r="H144" s="46">
        <v>37</v>
      </c>
      <c r="I144" s="9">
        <v>71176000000</v>
      </c>
      <c r="J144" s="46" t="s">
        <v>142</v>
      </c>
      <c r="K144" s="1">
        <f>450*1.18</f>
        <v>531</v>
      </c>
      <c r="L144" s="20">
        <v>42370</v>
      </c>
      <c r="M144" s="20">
        <v>42430</v>
      </c>
      <c r="N144" s="46" t="s">
        <v>45</v>
      </c>
      <c r="O144" s="72" t="s">
        <v>38</v>
      </c>
    </row>
    <row r="145" spans="1:15" s="6" customFormat="1" ht="36.75" customHeight="1">
      <c r="A145" s="43" t="s">
        <v>303</v>
      </c>
      <c r="B145" s="72" t="s">
        <v>573</v>
      </c>
      <c r="C145" s="54">
        <v>37217</v>
      </c>
      <c r="D145" s="15" t="s">
        <v>117</v>
      </c>
      <c r="E145" s="21" t="s">
        <v>381</v>
      </c>
      <c r="F145" s="72">
        <v>642</v>
      </c>
      <c r="G145" s="72" t="s">
        <v>92</v>
      </c>
      <c r="H145" s="46">
        <v>15</v>
      </c>
      <c r="I145" s="9">
        <v>71176000000</v>
      </c>
      <c r="J145" s="46" t="s">
        <v>142</v>
      </c>
      <c r="K145" s="1">
        <f>230*1.18</f>
        <v>271.39999999999998</v>
      </c>
      <c r="L145" s="20">
        <v>42370</v>
      </c>
      <c r="M145" s="20">
        <v>42430</v>
      </c>
      <c r="N145" s="46" t="s">
        <v>45</v>
      </c>
      <c r="O145" s="72" t="s">
        <v>38</v>
      </c>
    </row>
    <row r="146" spans="1:15" s="6" customFormat="1" ht="36.75" customHeight="1">
      <c r="A146" s="43" t="s">
        <v>178</v>
      </c>
      <c r="B146" s="72" t="s">
        <v>690</v>
      </c>
      <c r="C146" s="72" t="s">
        <v>690</v>
      </c>
      <c r="D146" s="15" t="s">
        <v>198</v>
      </c>
      <c r="E146" s="21" t="s">
        <v>381</v>
      </c>
      <c r="F146" s="72">
        <v>642</v>
      </c>
      <c r="G146" s="72" t="s">
        <v>92</v>
      </c>
      <c r="H146" s="46" t="s">
        <v>260</v>
      </c>
      <c r="I146" s="9">
        <v>71176000000</v>
      </c>
      <c r="J146" s="46" t="s">
        <v>142</v>
      </c>
      <c r="K146" s="1">
        <f>47.2+212.4+212.4+94.4</f>
        <v>566.4</v>
      </c>
      <c r="L146" s="20">
        <v>42370</v>
      </c>
      <c r="M146" s="20">
        <v>42705</v>
      </c>
      <c r="N146" s="46" t="s">
        <v>45</v>
      </c>
      <c r="O146" s="72" t="s">
        <v>38</v>
      </c>
    </row>
    <row r="147" spans="1:15" s="6" customFormat="1" ht="36.75" customHeight="1">
      <c r="A147" s="43" t="s">
        <v>304</v>
      </c>
      <c r="B147" s="72" t="s">
        <v>645</v>
      </c>
      <c r="C147" s="72" t="s">
        <v>645</v>
      </c>
      <c r="D147" s="15" t="s">
        <v>118</v>
      </c>
      <c r="E147" s="21" t="s">
        <v>381</v>
      </c>
      <c r="F147" s="72">
        <v>642</v>
      </c>
      <c r="G147" s="72" t="s">
        <v>92</v>
      </c>
      <c r="H147" s="46" t="s">
        <v>260</v>
      </c>
      <c r="I147" s="9">
        <v>71176000000</v>
      </c>
      <c r="J147" s="46" t="s">
        <v>142</v>
      </c>
      <c r="K147" s="1">
        <v>400</v>
      </c>
      <c r="L147" s="20">
        <v>42370</v>
      </c>
      <c r="M147" s="20">
        <v>42430</v>
      </c>
      <c r="N147" s="46" t="s">
        <v>45</v>
      </c>
      <c r="O147" s="72" t="s">
        <v>38</v>
      </c>
    </row>
    <row r="148" spans="1:15" s="6" customFormat="1" ht="36.75" customHeight="1">
      <c r="A148" s="112" t="s">
        <v>305</v>
      </c>
      <c r="B148" s="41" t="s">
        <v>648</v>
      </c>
      <c r="C148" s="41" t="s">
        <v>648</v>
      </c>
      <c r="D148" s="15" t="s">
        <v>120</v>
      </c>
      <c r="E148" s="21" t="s">
        <v>381</v>
      </c>
      <c r="F148" s="72">
        <v>642</v>
      </c>
      <c r="G148" s="72" t="s">
        <v>92</v>
      </c>
      <c r="H148" s="46" t="s">
        <v>260</v>
      </c>
      <c r="I148" s="9">
        <v>71176000000</v>
      </c>
      <c r="J148" s="46" t="s">
        <v>142</v>
      </c>
      <c r="K148" s="1">
        <f>8428</f>
        <v>8428</v>
      </c>
      <c r="L148" s="20">
        <v>42461</v>
      </c>
      <c r="M148" s="20">
        <v>42826</v>
      </c>
      <c r="N148" s="46" t="s">
        <v>171</v>
      </c>
      <c r="O148" s="72" t="s">
        <v>38</v>
      </c>
    </row>
    <row r="149" spans="1:15" s="6" customFormat="1" ht="36.75" customHeight="1">
      <c r="A149" s="112" t="s">
        <v>236</v>
      </c>
      <c r="B149" s="72" t="s">
        <v>574</v>
      </c>
      <c r="C149" s="72" t="s">
        <v>692</v>
      </c>
      <c r="D149" s="15" t="s">
        <v>121</v>
      </c>
      <c r="E149" s="21" t="s">
        <v>381</v>
      </c>
      <c r="F149" s="72">
        <v>642</v>
      </c>
      <c r="G149" s="72" t="s">
        <v>92</v>
      </c>
      <c r="H149" s="46" t="s">
        <v>260</v>
      </c>
      <c r="I149" s="9">
        <v>71176000000</v>
      </c>
      <c r="J149" s="46" t="s">
        <v>142</v>
      </c>
      <c r="K149" s="1">
        <f>35.4+236+108+50+484</f>
        <v>913.4</v>
      </c>
      <c r="L149" s="20">
        <v>42370</v>
      </c>
      <c r="M149" s="20">
        <v>42430</v>
      </c>
      <c r="N149" s="46" t="s">
        <v>45</v>
      </c>
      <c r="O149" s="72" t="s">
        <v>38</v>
      </c>
    </row>
    <row r="150" spans="1:15" s="6" customFormat="1" ht="36.75" customHeight="1">
      <c r="A150" s="112" t="s">
        <v>237</v>
      </c>
      <c r="B150" s="43" t="s">
        <v>693</v>
      </c>
      <c r="C150" s="72" t="s">
        <v>694</v>
      </c>
      <c r="D150" s="15" t="s">
        <v>380</v>
      </c>
      <c r="E150" s="21" t="s">
        <v>381</v>
      </c>
      <c r="F150" s="72" t="s">
        <v>134</v>
      </c>
      <c r="G150" s="72" t="s">
        <v>135</v>
      </c>
      <c r="H150" s="46" t="s">
        <v>260</v>
      </c>
      <c r="I150" s="9">
        <v>71176000000</v>
      </c>
      <c r="J150" s="46" t="s">
        <v>142</v>
      </c>
      <c r="K150" s="1">
        <f>(110+150)*1.18+200+200+200</f>
        <v>906.8</v>
      </c>
      <c r="L150" s="20">
        <v>42370</v>
      </c>
      <c r="M150" s="20">
        <v>42705</v>
      </c>
      <c r="N150" s="46" t="s">
        <v>45</v>
      </c>
      <c r="O150" s="72" t="s">
        <v>38</v>
      </c>
    </row>
    <row r="151" spans="1:15" s="6" customFormat="1" ht="36.75" customHeight="1">
      <c r="A151" s="112" t="s">
        <v>306</v>
      </c>
      <c r="B151" s="43" t="s">
        <v>695</v>
      </c>
      <c r="C151" s="54">
        <v>40456</v>
      </c>
      <c r="D151" s="15" t="s">
        <v>138</v>
      </c>
      <c r="E151" s="21" t="s">
        <v>381</v>
      </c>
      <c r="F151" s="72">
        <v>168</v>
      </c>
      <c r="G151" s="72" t="s">
        <v>140</v>
      </c>
      <c r="H151" s="46">
        <v>70</v>
      </c>
      <c r="I151" s="9">
        <v>71176000000</v>
      </c>
      <c r="J151" s="46" t="s">
        <v>142</v>
      </c>
      <c r="K151" s="1">
        <f>330.4</f>
        <v>330.4</v>
      </c>
      <c r="L151" s="20">
        <v>42370</v>
      </c>
      <c r="M151" s="20">
        <v>42705</v>
      </c>
      <c r="N151" s="46" t="s">
        <v>45</v>
      </c>
      <c r="O151" s="72" t="s">
        <v>38</v>
      </c>
    </row>
    <row r="152" spans="1:15" s="6" customFormat="1" ht="36.75" customHeight="1">
      <c r="A152" s="112" t="s">
        <v>307</v>
      </c>
      <c r="B152" s="43" t="s">
        <v>645</v>
      </c>
      <c r="C152" s="72" t="s">
        <v>646</v>
      </c>
      <c r="D152" s="15" t="s">
        <v>122</v>
      </c>
      <c r="E152" s="21" t="s">
        <v>381</v>
      </c>
      <c r="F152" s="72">
        <v>642</v>
      </c>
      <c r="G152" s="72" t="s">
        <v>92</v>
      </c>
      <c r="H152" s="46" t="s">
        <v>260</v>
      </c>
      <c r="I152" s="9">
        <v>71176000000</v>
      </c>
      <c r="J152" s="46" t="s">
        <v>142</v>
      </c>
      <c r="K152" s="1">
        <v>650</v>
      </c>
      <c r="L152" s="20">
        <v>42370</v>
      </c>
      <c r="M152" s="20">
        <v>42430</v>
      </c>
      <c r="N152" s="46" t="s">
        <v>45</v>
      </c>
      <c r="O152" s="72" t="s">
        <v>38</v>
      </c>
    </row>
    <row r="153" spans="1:15" s="6" customFormat="1" ht="36.75" customHeight="1">
      <c r="A153" s="112" t="s">
        <v>179</v>
      </c>
      <c r="B153" s="43" t="s">
        <v>647</v>
      </c>
      <c r="C153" s="72" t="s">
        <v>647</v>
      </c>
      <c r="D153" s="15" t="s">
        <v>123</v>
      </c>
      <c r="E153" s="21" t="s">
        <v>381</v>
      </c>
      <c r="F153" s="72">
        <v>642</v>
      </c>
      <c r="G153" s="72" t="s">
        <v>92</v>
      </c>
      <c r="H153" s="46" t="s">
        <v>260</v>
      </c>
      <c r="I153" s="9">
        <v>71176000000</v>
      </c>
      <c r="J153" s="46" t="s">
        <v>142</v>
      </c>
      <c r="K153" s="1">
        <v>600</v>
      </c>
      <c r="L153" s="20">
        <v>42370</v>
      </c>
      <c r="M153" s="20">
        <v>42430</v>
      </c>
      <c r="N153" s="46" t="s">
        <v>45</v>
      </c>
      <c r="O153" s="72" t="s">
        <v>38</v>
      </c>
    </row>
    <row r="154" spans="1:15" s="6" customFormat="1" ht="36.75" customHeight="1">
      <c r="A154" s="112" t="s">
        <v>180</v>
      </c>
      <c r="B154" s="43" t="s">
        <v>696</v>
      </c>
      <c r="C154" s="72" t="s">
        <v>697</v>
      </c>
      <c r="D154" s="15" t="s">
        <v>124</v>
      </c>
      <c r="E154" s="21" t="s">
        <v>381</v>
      </c>
      <c r="F154" s="72">
        <v>642</v>
      </c>
      <c r="G154" s="72" t="s">
        <v>92</v>
      </c>
      <c r="H154" s="31">
        <f>5000+2</f>
        <v>5002</v>
      </c>
      <c r="I154" s="9">
        <v>71176000000</v>
      </c>
      <c r="J154" s="46" t="s">
        <v>142</v>
      </c>
      <c r="K154" s="1">
        <v>6100</v>
      </c>
      <c r="L154" s="20">
        <v>42401</v>
      </c>
      <c r="M154" s="20">
        <v>42705</v>
      </c>
      <c r="N154" s="46" t="s">
        <v>171</v>
      </c>
      <c r="O154" s="72" t="s">
        <v>38</v>
      </c>
    </row>
    <row r="155" spans="1:15" s="6" customFormat="1" ht="36.75" customHeight="1">
      <c r="A155" s="112" t="s">
        <v>308</v>
      </c>
      <c r="B155" s="43" t="s">
        <v>698</v>
      </c>
      <c r="C155" s="72" t="s">
        <v>699</v>
      </c>
      <c r="D155" s="15" t="s">
        <v>125</v>
      </c>
      <c r="E155" s="21" t="s">
        <v>381</v>
      </c>
      <c r="F155" s="72">
        <v>168</v>
      </c>
      <c r="G155" s="72" t="s">
        <v>132</v>
      </c>
      <c r="H155" s="31">
        <v>4000</v>
      </c>
      <c r="I155" s="9">
        <v>71176000000</v>
      </c>
      <c r="J155" s="46" t="s">
        <v>142</v>
      </c>
      <c r="K155" s="1">
        <v>5300</v>
      </c>
      <c r="L155" s="20">
        <v>42401</v>
      </c>
      <c r="M155" s="20">
        <v>42705</v>
      </c>
      <c r="N155" s="46" t="s">
        <v>171</v>
      </c>
      <c r="O155" s="72" t="s">
        <v>38</v>
      </c>
    </row>
    <row r="156" spans="1:15" s="6" customFormat="1" ht="36.75" customHeight="1">
      <c r="A156" s="112" t="s">
        <v>238</v>
      </c>
      <c r="B156" s="43" t="s">
        <v>700</v>
      </c>
      <c r="C156" s="72" t="s">
        <v>701</v>
      </c>
      <c r="D156" s="15" t="s">
        <v>114</v>
      </c>
      <c r="E156" s="21" t="s">
        <v>381</v>
      </c>
      <c r="F156" s="72">
        <v>642</v>
      </c>
      <c r="G156" s="72" t="s">
        <v>92</v>
      </c>
      <c r="H156" s="46" t="s">
        <v>260</v>
      </c>
      <c r="I156" s="9">
        <v>71176000000</v>
      </c>
      <c r="J156" s="46" t="s">
        <v>142</v>
      </c>
      <c r="K156" s="1">
        <f>300*1.18</f>
        <v>354</v>
      </c>
      <c r="L156" s="20">
        <v>42370</v>
      </c>
      <c r="M156" s="20">
        <v>42705</v>
      </c>
      <c r="N156" s="46" t="s">
        <v>45</v>
      </c>
      <c r="O156" s="72" t="s">
        <v>38</v>
      </c>
    </row>
    <row r="157" spans="1:15" s="6" customFormat="1" ht="36.75" customHeight="1">
      <c r="A157" s="112" t="s">
        <v>181</v>
      </c>
      <c r="B157" s="43" t="s">
        <v>702</v>
      </c>
      <c r="C157" s="72" t="s">
        <v>702</v>
      </c>
      <c r="D157" s="15" t="s">
        <v>126</v>
      </c>
      <c r="E157" s="21" t="s">
        <v>381</v>
      </c>
      <c r="F157" s="72">
        <v>642</v>
      </c>
      <c r="G157" s="72" t="s">
        <v>92</v>
      </c>
      <c r="H157" s="46" t="s">
        <v>260</v>
      </c>
      <c r="I157" s="9">
        <v>71176000000</v>
      </c>
      <c r="J157" s="46" t="s">
        <v>142</v>
      </c>
      <c r="K157" s="1">
        <f>219.303+18.88+59+70+22.5+33.4</f>
        <v>423.08299999999997</v>
      </c>
      <c r="L157" s="20">
        <v>42370</v>
      </c>
      <c r="M157" s="20">
        <v>42430</v>
      </c>
      <c r="N157" s="46" t="s">
        <v>45</v>
      </c>
      <c r="O157" s="72" t="s">
        <v>38</v>
      </c>
    </row>
    <row r="158" spans="1:15" s="6" customFormat="1" ht="36.75" customHeight="1">
      <c r="A158" s="112" t="s">
        <v>309</v>
      </c>
      <c r="B158" s="43" t="s">
        <v>654</v>
      </c>
      <c r="C158" s="72" t="s">
        <v>703</v>
      </c>
      <c r="D158" s="3" t="s">
        <v>127</v>
      </c>
      <c r="E158" s="21" t="s">
        <v>381</v>
      </c>
      <c r="F158" s="72">
        <v>642</v>
      </c>
      <c r="G158" s="72" t="s">
        <v>92</v>
      </c>
      <c r="H158" s="46">
        <f>4</f>
        <v>4</v>
      </c>
      <c r="I158" s="9">
        <v>71176000000</v>
      </c>
      <c r="J158" s="46" t="s">
        <v>142</v>
      </c>
      <c r="K158" s="1">
        <v>100</v>
      </c>
      <c r="L158" s="20">
        <v>42370</v>
      </c>
      <c r="M158" s="20">
        <v>42430</v>
      </c>
      <c r="N158" s="46" t="s">
        <v>45</v>
      </c>
      <c r="O158" s="72" t="s">
        <v>38</v>
      </c>
    </row>
    <row r="159" spans="1:15" s="6" customFormat="1" ht="36.75" customHeight="1">
      <c r="A159" s="112" t="s">
        <v>182</v>
      </c>
      <c r="B159" s="43" t="s">
        <v>704</v>
      </c>
      <c r="C159" s="72" t="s">
        <v>705</v>
      </c>
      <c r="D159" s="3" t="s">
        <v>128</v>
      </c>
      <c r="E159" s="21" t="s">
        <v>381</v>
      </c>
      <c r="F159" s="72">
        <v>166</v>
      </c>
      <c r="G159" s="72" t="s">
        <v>131</v>
      </c>
      <c r="H159" s="46" t="s">
        <v>260</v>
      </c>
      <c r="I159" s="9">
        <v>71176000000</v>
      </c>
      <c r="J159" s="46" t="s">
        <v>142</v>
      </c>
      <c r="K159" s="1">
        <v>150</v>
      </c>
      <c r="L159" s="20">
        <v>42370</v>
      </c>
      <c r="M159" s="20">
        <v>42705</v>
      </c>
      <c r="N159" s="46" t="s">
        <v>45</v>
      </c>
      <c r="O159" s="72" t="s">
        <v>38</v>
      </c>
    </row>
    <row r="160" spans="1:15" s="6" customFormat="1" ht="36.75" customHeight="1">
      <c r="A160" s="112" t="s">
        <v>239</v>
      </c>
      <c r="B160" s="43" t="s">
        <v>706</v>
      </c>
      <c r="C160" s="72" t="s">
        <v>707</v>
      </c>
      <c r="D160" s="15" t="s">
        <v>129</v>
      </c>
      <c r="E160" s="21" t="s">
        <v>381</v>
      </c>
      <c r="F160" s="72">
        <v>642</v>
      </c>
      <c r="G160" s="72" t="s">
        <v>92</v>
      </c>
      <c r="H160" s="46" t="s">
        <v>260</v>
      </c>
      <c r="I160" s="9">
        <v>71176000000</v>
      </c>
      <c r="J160" s="46" t="s">
        <v>142</v>
      </c>
      <c r="K160" s="1">
        <f>14.16+9.44+5.9+14.16+29.5+637.2+5.9+59+59+18.88+70.8+70</f>
        <v>993.93999999999994</v>
      </c>
      <c r="L160" s="20">
        <v>42370</v>
      </c>
      <c r="M160" s="20">
        <v>42430</v>
      </c>
      <c r="N160" s="46" t="s">
        <v>45</v>
      </c>
      <c r="O160" s="72" t="s">
        <v>38</v>
      </c>
    </row>
    <row r="161" spans="1:15" s="6" customFormat="1" ht="36.75" customHeight="1">
      <c r="A161" s="112" t="s">
        <v>310</v>
      </c>
      <c r="B161" s="43" t="s">
        <v>706</v>
      </c>
      <c r="C161" s="72" t="s">
        <v>708</v>
      </c>
      <c r="D161" s="33" t="s">
        <v>130</v>
      </c>
      <c r="E161" s="21" t="s">
        <v>381</v>
      </c>
      <c r="F161" s="72">
        <v>642</v>
      </c>
      <c r="G161" s="72" t="s">
        <v>92</v>
      </c>
      <c r="H161" s="46" t="s">
        <v>260</v>
      </c>
      <c r="I161" s="9">
        <v>71176000000</v>
      </c>
      <c r="J161" s="46" t="s">
        <v>142</v>
      </c>
      <c r="K161" s="1">
        <v>300</v>
      </c>
      <c r="L161" s="20">
        <v>42371</v>
      </c>
      <c r="M161" s="20">
        <v>42430</v>
      </c>
      <c r="N161" s="46" t="s">
        <v>45</v>
      </c>
      <c r="O161" s="72" t="s">
        <v>38</v>
      </c>
    </row>
    <row r="162" spans="1:15" s="6" customFormat="1" ht="36.75" customHeight="1">
      <c r="A162" s="112" t="s">
        <v>183</v>
      </c>
      <c r="B162" s="43" t="s">
        <v>553</v>
      </c>
      <c r="C162" s="72" t="s">
        <v>552</v>
      </c>
      <c r="D162" s="15" t="s">
        <v>285</v>
      </c>
      <c r="E162" s="21" t="s">
        <v>381</v>
      </c>
      <c r="F162" s="72">
        <v>642</v>
      </c>
      <c r="G162" s="72" t="s">
        <v>92</v>
      </c>
      <c r="H162" s="46" t="s">
        <v>260</v>
      </c>
      <c r="I162" s="9">
        <v>71176000000</v>
      </c>
      <c r="J162" s="46" t="s">
        <v>142</v>
      </c>
      <c r="K162" s="1">
        <v>980</v>
      </c>
      <c r="L162" s="20">
        <v>42370</v>
      </c>
      <c r="M162" s="20">
        <v>42522</v>
      </c>
      <c r="N162" s="46" t="s">
        <v>45</v>
      </c>
      <c r="O162" s="72" t="s">
        <v>38</v>
      </c>
    </row>
    <row r="163" spans="1:15" s="6" customFormat="1" ht="36.75" customHeight="1">
      <c r="A163" s="112" t="s">
        <v>184</v>
      </c>
      <c r="B163" s="43" t="s">
        <v>553</v>
      </c>
      <c r="C163" s="72" t="s">
        <v>552</v>
      </c>
      <c r="D163" s="15" t="s">
        <v>286</v>
      </c>
      <c r="E163" s="21" t="s">
        <v>381</v>
      </c>
      <c r="F163" s="72">
        <v>642</v>
      </c>
      <c r="G163" s="72" t="s">
        <v>92</v>
      </c>
      <c r="H163" s="46" t="s">
        <v>260</v>
      </c>
      <c r="I163" s="9">
        <v>71176000000</v>
      </c>
      <c r="J163" s="46" t="s">
        <v>142</v>
      </c>
      <c r="K163" s="1">
        <v>900</v>
      </c>
      <c r="L163" s="20">
        <v>42370</v>
      </c>
      <c r="M163" s="20">
        <v>42522</v>
      </c>
      <c r="N163" s="46" t="s">
        <v>45</v>
      </c>
      <c r="O163" s="72" t="s">
        <v>38</v>
      </c>
    </row>
    <row r="164" spans="1:15" s="6" customFormat="1" ht="36.75" customHeight="1">
      <c r="A164" s="112" t="s">
        <v>185</v>
      </c>
      <c r="B164" s="43" t="s">
        <v>709</v>
      </c>
      <c r="C164" s="72" t="s">
        <v>710</v>
      </c>
      <c r="D164" s="15" t="s">
        <v>287</v>
      </c>
      <c r="E164" s="21" t="s">
        <v>381</v>
      </c>
      <c r="F164" s="72">
        <v>642</v>
      </c>
      <c r="G164" s="72" t="s">
        <v>92</v>
      </c>
      <c r="H164" s="46" t="s">
        <v>260</v>
      </c>
      <c r="I164" s="9">
        <v>71176000000</v>
      </c>
      <c r="J164" s="46" t="s">
        <v>142</v>
      </c>
      <c r="K164" s="1">
        <v>999</v>
      </c>
      <c r="L164" s="20">
        <v>42370</v>
      </c>
      <c r="M164" s="20">
        <v>42522</v>
      </c>
      <c r="N164" s="46" t="s">
        <v>45</v>
      </c>
      <c r="O164" s="72" t="s">
        <v>38</v>
      </c>
    </row>
    <row r="165" spans="1:15" s="6" customFormat="1" ht="36.75" customHeight="1">
      <c r="A165" s="112" t="s">
        <v>186</v>
      </c>
      <c r="B165" s="43" t="s">
        <v>709</v>
      </c>
      <c r="C165" s="72" t="s">
        <v>710</v>
      </c>
      <c r="D165" s="15" t="s">
        <v>288</v>
      </c>
      <c r="E165" s="21" t="s">
        <v>381</v>
      </c>
      <c r="F165" s="72">
        <v>642</v>
      </c>
      <c r="G165" s="72" t="s">
        <v>92</v>
      </c>
      <c r="H165" s="46" t="s">
        <v>260</v>
      </c>
      <c r="I165" s="9">
        <v>71176000000</v>
      </c>
      <c r="J165" s="46" t="s">
        <v>142</v>
      </c>
      <c r="K165" s="1">
        <v>999</v>
      </c>
      <c r="L165" s="20">
        <v>42370</v>
      </c>
      <c r="M165" s="20">
        <v>42522</v>
      </c>
      <c r="N165" s="46" t="s">
        <v>45</v>
      </c>
      <c r="O165" s="72" t="s">
        <v>38</v>
      </c>
    </row>
    <row r="166" spans="1:15" s="6" customFormat="1" ht="36.75" customHeight="1">
      <c r="A166" s="112" t="s">
        <v>312</v>
      </c>
      <c r="B166" s="43" t="s">
        <v>553</v>
      </c>
      <c r="C166" s="72" t="s">
        <v>553</v>
      </c>
      <c r="D166" s="15" t="s">
        <v>289</v>
      </c>
      <c r="E166" s="21" t="s">
        <v>381</v>
      </c>
      <c r="F166" s="72">
        <v>642</v>
      </c>
      <c r="G166" s="72" t="s">
        <v>92</v>
      </c>
      <c r="H166" s="46" t="s">
        <v>260</v>
      </c>
      <c r="I166" s="9">
        <v>71176000000</v>
      </c>
      <c r="J166" s="46" t="s">
        <v>142</v>
      </c>
      <c r="K166" s="1">
        <v>800</v>
      </c>
      <c r="L166" s="20">
        <v>42370</v>
      </c>
      <c r="M166" s="20">
        <v>42522</v>
      </c>
      <c r="N166" s="46" t="s">
        <v>45</v>
      </c>
      <c r="O166" s="72" t="s">
        <v>38</v>
      </c>
    </row>
    <row r="167" spans="1:15" s="6" customFormat="1" ht="36.75" customHeight="1">
      <c r="A167" s="112" t="s">
        <v>314</v>
      </c>
      <c r="B167" s="43" t="s">
        <v>553</v>
      </c>
      <c r="C167" s="72" t="s">
        <v>553</v>
      </c>
      <c r="D167" s="15" t="s">
        <v>290</v>
      </c>
      <c r="E167" s="21" t="s">
        <v>381</v>
      </c>
      <c r="F167" s="72">
        <v>642</v>
      </c>
      <c r="G167" s="72" t="s">
        <v>92</v>
      </c>
      <c r="H167" s="46" t="s">
        <v>260</v>
      </c>
      <c r="I167" s="9">
        <v>71176000000</v>
      </c>
      <c r="J167" s="46" t="s">
        <v>142</v>
      </c>
      <c r="K167" s="1">
        <v>900</v>
      </c>
      <c r="L167" s="20">
        <v>42370</v>
      </c>
      <c r="M167" s="20">
        <v>42522</v>
      </c>
      <c r="N167" s="46" t="s">
        <v>45</v>
      </c>
      <c r="O167" s="72" t="s">
        <v>38</v>
      </c>
    </row>
    <row r="168" spans="1:15" s="6" customFormat="1" ht="36.75" customHeight="1">
      <c r="A168" s="112" t="s">
        <v>315</v>
      </c>
      <c r="B168" s="43" t="s">
        <v>553</v>
      </c>
      <c r="C168" s="72" t="s">
        <v>552</v>
      </c>
      <c r="D168" s="15" t="s">
        <v>291</v>
      </c>
      <c r="E168" s="21" t="s">
        <v>381</v>
      </c>
      <c r="F168" s="72">
        <v>642</v>
      </c>
      <c r="G168" s="72" t="s">
        <v>92</v>
      </c>
      <c r="H168" s="46" t="s">
        <v>260</v>
      </c>
      <c r="I168" s="9">
        <v>71176000000</v>
      </c>
      <c r="J168" s="46" t="s">
        <v>142</v>
      </c>
      <c r="K168" s="1">
        <v>200</v>
      </c>
      <c r="L168" s="20">
        <v>42370</v>
      </c>
      <c r="M168" s="20">
        <v>42705</v>
      </c>
      <c r="N168" s="46" t="s">
        <v>45</v>
      </c>
      <c r="O168" s="72" t="s">
        <v>38</v>
      </c>
    </row>
    <row r="169" spans="1:15" s="6" customFormat="1" ht="36.75" customHeight="1">
      <c r="A169" s="112" t="s">
        <v>316</v>
      </c>
      <c r="B169" s="43" t="s">
        <v>711</v>
      </c>
      <c r="C169" s="43" t="s">
        <v>712</v>
      </c>
      <c r="D169" s="15" t="s">
        <v>292</v>
      </c>
      <c r="E169" s="21" t="s">
        <v>381</v>
      </c>
      <c r="F169" s="72">
        <v>642</v>
      </c>
      <c r="G169" s="72" t="s">
        <v>92</v>
      </c>
      <c r="H169" s="46" t="s">
        <v>260</v>
      </c>
      <c r="I169" s="9">
        <v>71176000000</v>
      </c>
      <c r="J169" s="46" t="s">
        <v>142</v>
      </c>
      <c r="K169" s="1">
        <v>400</v>
      </c>
      <c r="L169" s="20">
        <v>42370</v>
      </c>
      <c r="M169" s="20">
        <v>42705</v>
      </c>
      <c r="N169" s="46" t="s">
        <v>45</v>
      </c>
      <c r="O169" s="72" t="s">
        <v>38</v>
      </c>
    </row>
    <row r="170" spans="1:15" s="6" customFormat="1" ht="36.75" customHeight="1">
      <c r="A170" s="112" t="s">
        <v>317</v>
      </c>
      <c r="B170" s="43" t="s">
        <v>713</v>
      </c>
      <c r="C170" s="72" t="s">
        <v>714</v>
      </c>
      <c r="D170" s="15" t="s">
        <v>322</v>
      </c>
      <c r="E170" s="21" t="s">
        <v>381</v>
      </c>
      <c r="F170" s="72">
        <v>642</v>
      </c>
      <c r="G170" s="72" t="s">
        <v>92</v>
      </c>
      <c r="H170" s="46" t="s">
        <v>260</v>
      </c>
      <c r="I170" s="9">
        <v>71176000000</v>
      </c>
      <c r="J170" s="46" t="s">
        <v>142</v>
      </c>
      <c r="K170" s="1">
        <f>280+60+400</f>
        <v>740</v>
      </c>
      <c r="L170" s="20">
        <v>42370</v>
      </c>
      <c r="M170" s="20">
        <v>42705</v>
      </c>
      <c r="N170" s="46" t="s">
        <v>45</v>
      </c>
      <c r="O170" s="72" t="s">
        <v>38</v>
      </c>
    </row>
    <row r="171" spans="1:15" s="6" customFormat="1" ht="36" customHeight="1">
      <c r="A171" s="112" t="s">
        <v>318</v>
      </c>
      <c r="B171" s="43" t="s">
        <v>715</v>
      </c>
      <c r="C171" s="72" t="s">
        <v>716</v>
      </c>
      <c r="D171" s="15" t="s">
        <v>294</v>
      </c>
      <c r="E171" s="21" t="s">
        <v>381</v>
      </c>
      <c r="F171" s="72">
        <v>642</v>
      </c>
      <c r="G171" s="72" t="s">
        <v>92</v>
      </c>
      <c r="H171" s="46" t="s">
        <v>260</v>
      </c>
      <c r="I171" s="9">
        <v>71176000000</v>
      </c>
      <c r="J171" s="46" t="s">
        <v>142</v>
      </c>
      <c r="K171" s="1">
        <v>999</v>
      </c>
      <c r="L171" s="20">
        <v>42370</v>
      </c>
      <c r="M171" s="20">
        <v>42705</v>
      </c>
      <c r="N171" s="46" t="s">
        <v>45</v>
      </c>
      <c r="O171" s="72" t="s">
        <v>38</v>
      </c>
    </row>
    <row r="172" spans="1:15" s="6" customFormat="1" ht="36.75" customHeight="1">
      <c r="A172" s="112" t="s">
        <v>319</v>
      </c>
      <c r="B172" s="43" t="s">
        <v>715</v>
      </c>
      <c r="C172" s="72" t="s">
        <v>716</v>
      </c>
      <c r="D172" s="15" t="s">
        <v>293</v>
      </c>
      <c r="E172" s="21" t="s">
        <v>381</v>
      </c>
      <c r="F172" s="72">
        <v>642</v>
      </c>
      <c r="G172" s="72" t="s">
        <v>92</v>
      </c>
      <c r="H172" s="46" t="s">
        <v>260</v>
      </c>
      <c r="I172" s="9">
        <v>71176000000</v>
      </c>
      <c r="J172" s="46" t="s">
        <v>142</v>
      </c>
      <c r="K172" s="1">
        <v>600</v>
      </c>
      <c r="L172" s="20">
        <v>42370</v>
      </c>
      <c r="M172" s="20">
        <v>42705</v>
      </c>
      <c r="N172" s="46" t="s">
        <v>45</v>
      </c>
      <c r="O172" s="72" t="s">
        <v>38</v>
      </c>
    </row>
    <row r="173" spans="1:15" s="6" customFormat="1" ht="36.75" customHeight="1">
      <c r="A173" s="112" t="s">
        <v>320</v>
      </c>
      <c r="B173" s="43" t="s">
        <v>759</v>
      </c>
      <c r="C173" s="72" t="s">
        <v>760</v>
      </c>
      <c r="D173" s="15" t="s">
        <v>758</v>
      </c>
      <c r="E173" s="21" t="s">
        <v>381</v>
      </c>
      <c r="F173" s="72">
        <v>642</v>
      </c>
      <c r="G173" s="72" t="s">
        <v>92</v>
      </c>
      <c r="H173" s="46" t="s">
        <v>260</v>
      </c>
      <c r="I173" s="9">
        <v>71176000000</v>
      </c>
      <c r="J173" s="46" t="s">
        <v>142</v>
      </c>
      <c r="K173" s="1">
        <v>122</v>
      </c>
      <c r="L173" s="20">
        <v>42370</v>
      </c>
      <c r="M173" s="20">
        <v>42705</v>
      </c>
      <c r="N173" s="46" t="s">
        <v>45</v>
      </c>
      <c r="O173" s="72" t="s">
        <v>38</v>
      </c>
    </row>
    <row r="174" spans="1:15" s="6" customFormat="1" ht="36.75" customHeight="1">
      <c r="A174" s="112" t="s">
        <v>321</v>
      </c>
      <c r="B174" s="43" t="s">
        <v>759</v>
      </c>
      <c r="C174" s="72" t="s">
        <v>760</v>
      </c>
      <c r="D174" s="15" t="s">
        <v>780</v>
      </c>
      <c r="E174" s="21" t="s">
        <v>381</v>
      </c>
      <c r="F174" s="72">
        <v>642</v>
      </c>
      <c r="G174" s="72" t="s">
        <v>92</v>
      </c>
      <c r="H174" s="46" t="s">
        <v>260</v>
      </c>
      <c r="I174" s="9">
        <v>71176000000</v>
      </c>
      <c r="J174" s="46" t="s">
        <v>142</v>
      </c>
      <c r="K174" s="1">
        <v>284.55</v>
      </c>
      <c r="L174" s="20">
        <v>42370</v>
      </c>
      <c r="M174" s="20">
        <v>42705</v>
      </c>
      <c r="N174" s="46" t="s">
        <v>45</v>
      </c>
      <c r="O174" s="72" t="s">
        <v>38</v>
      </c>
    </row>
    <row r="175" spans="1:15" s="5" customFormat="1">
      <c r="A175" s="128" t="s">
        <v>51</v>
      </c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1:15" s="6" customFormat="1" ht="48" customHeight="1">
      <c r="A176" s="43" t="s">
        <v>205</v>
      </c>
      <c r="B176" s="72" t="s">
        <v>717</v>
      </c>
      <c r="C176" s="72" t="s">
        <v>718</v>
      </c>
      <c r="D176" s="15" t="s">
        <v>91</v>
      </c>
      <c r="E176" s="21" t="s">
        <v>381</v>
      </c>
      <c r="F176" s="72">
        <v>642</v>
      </c>
      <c r="G176" s="46" t="s">
        <v>92</v>
      </c>
      <c r="H176" s="46" t="s">
        <v>260</v>
      </c>
      <c r="I176" s="9">
        <v>71176000000</v>
      </c>
      <c r="J176" s="46" t="s">
        <v>94</v>
      </c>
      <c r="K176" s="1">
        <v>501.5</v>
      </c>
      <c r="L176" s="20">
        <v>42461</v>
      </c>
      <c r="M176" s="20">
        <v>42522</v>
      </c>
      <c r="N176" s="46" t="s">
        <v>45</v>
      </c>
      <c r="O176" s="72" t="s">
        <v>38</v>
      </c>
    </row>
    <row r="177" spans="1:15" s="6" customFormat="1" ht="36.75" customHeight="1">
      <c r="A177" s="55" t="s">
        <v>206</v>
      </c>
      <c r="B177" s="56" t="s">
        <v>719</v>
      </c>
      <c r="C177" s="56" t="s">
        <v>719</v>
      </c>
      <c r="D177" s="49" t="s">
        <v>192</v>
      </c>
      <c r="E177" s="45" t="s">
        <v>381</v>
      </c>
      <c r="F177" s="56">
        <v>876</v>
      </c>
      <c r="G177" s="57" t="s">
        <v>133</v>
      </c>
      <c r="H177" s="57" t="s">
        <v>260</v>
      </c>
      <c r="I177" s="58">
        <v>71176000000</v>
      </c>
      <c r="J177" s="57" t="s">
        <v>142</v>
      </c>
      <c r="K177" s="35">
        <v>177</v>
      </c>
      <c r="L177" s="59">
        <v>42430</v>
      </c>
      <c r="M177" s="59">
        <v>42705</v>
      </c>
      <c r="N177" s="57" t="s">
        <v>45</v>
      </c>
      <c r="O177" s="56" t="s">
        <v>38</v>
      </c>
    </row>
    <row r="178" spans="1:15" s="6" customFormat="1" ht="36.75" customHeight="1">
      <c r="A178" s="43" t="s">
        <v>207</v>
      </c>
      <c r="B178" s="72" t="s">
        <v>720</v>
      </c>
      <c r="C178" s="72" t="s">
        <v>579</v>
      </c>
      <c r="D178" s="40" t="s">
        <v>195</v>
      </c>
      <c r="E178" s="21" t="s">
        <v>381</v>
      </c>
      <c r="F178" s="72">
        <v>876</v>
      </c>
      <c r="G178" s="46" t="s">
        <v>133</v>
      </c>
      <c r="H178" s="46" t="s">
        <v>260</v>
      </c>
      <c r="I178" s="9">
        <v>71176000000</v>
      </c>
      <c r="J178" s="46" t="s">
        <v>142</v>
      </c>
      <c r="K178" s="4">
        <v>1180</v>
      </c>
      <c r="L178" s="20">
        <v>42430</v>
      </c>
      <c r="M178" s="20">
        <v>42705</v>
      </c>
      <c r="N178" s="46" t="s">
        <v>171</v>
      </c>
      <c r="O178" s="72" t="s">
        <v>38</v>
      </c>
    </row>
    <row r="179" spans="1:15" s="6" customFormat="1" ht="39.75" customHeight="1">
      <c r="A179" s="55" t="s">
        <v>208</v>
      </c>
      <c r="B179" s="72" t="s">
        <v>572</v>
      </c>
      <c r="C179" s="72" t="s">
        <v>721</v>
      </c>
      <c r="D179" s="40" t="s">
        <v>174</v>
      </c>
      <c r="E179" s="21" t="s">
        <v>381</v>
      </c>
      <c r="F179" s="72">
        <v>876</v>
      </c>
      <c r="G179" s="46" t="s">
        <v>133</v>
      </c>
      <c r="H179" s="46" t="s">
        <v>260</v>
      </c>
      <c r="I179" s="9">
        <v>71176000000</v>
      </c>
      <c r="J179" s="46" t="s">
        <v>142</v>
      </c>
      <c r="K179" s="4">
        <v>100</v>
      </c>
      <c r="L179" s="20">
        <v>42430</v>
      </c>
      <c r="M179" s="20">
        <v>42705</v>
      </c>
      <c r="N179" s="46" t="s">
        <v>45</v>
      </c>
      <c r="O179" s="72" t="s">
        <v>38</v>
      </c>
    </row>
    <row r="180" spans="1:15" s="5" customFormat="1" ht="37.5" customHeight="1">
      <c r="A180" s="43" t="s">
        <v>209</v>
      </c>
      <c r="B180" s="72">
        <v>71</v>
      </c>
      <c r="C180" s="72" t="s">
        <v>722</v>
      </c>
      <c r="D180" s="47" t="s">
        <v>196</v>
      </c>
      <c r="E180" s="21" t="s">
        <v>381</v>
      </c>
      <c r="F180" s="72">
        <v>876</v>
      </c>
      <c r="G180" s="46" t="s">
        <v>133</v>
      </c>
      <c r="H180" s="46" t="s">
        <v>260</v>
      </c>
      <c r="I180" s="9">
        <v>71176000000</v>
      </c>
      <c r="J180" s="46" t="s">
        <v>142</v>
      </c>
      <c r="K180" s="4">
        <v>300</v>
      </c>
      <c r="L180" s="20">
        <v>42430</v>
      </c>
      <c r="M180" s="20">
        <v>42705</v>
      </c>
      <c r="N180" s="46" t="s">
        <v>45</v>
      </c>
      <c r="O180" s="72" t="s">
        <v>38</v>
      </c>
    </row>
    <row r="181" spans="1:15" s="5" customFormat="1" ht="36.75" customHeight="1">
      <c r="A181" s="55" t="s">
        <v>210</v>
      </c>
      <c r="B181" s="46" t="s">
        <v>552</v>
      </c>
      <c r="C181" s="46" t="s">
        <v>552</v>
      </c>
      <c r="D181" s="15" t="s">
        <v>199</v>
      </c>
      <c r="E181" s="21" t="s">
        <v>381</v>
      </c>
      <c r="F181" s="72">
        <v>642</v>
      </c>
      <c r="G181" s="46" t="s">
        <v>92</v>
      </c>
      <c r="H181" s="74">
        <v>8</v>
      </c>
      <c r="I181" s="9">
        <v>71176000000</v>
      </c>
      <c r="J181" s="46" t="s">
        <v>94</v>
      </c>
      <c r="K181" s="1">
        <v>1604.8</v>
      </c>
      <c r="L181" s="20">
        <v>42430</v>
      </c>
      <c r="M181" s="20">
        <v>42705</v>
      </c>
      <c r="N181" s="46" t="s">
        <v>171</v>
      </c>
      <c r="O181" s="72" t="s">
        <v>38</v>
      </c>
    </row>
    <row r="182" spans="1:15" s="5" customFormat="1" ht="36.75" customHeight="1">
      <c r="A182" s="43" t="s">
        <v>211</v>
      </c>
      <c r="B182" s="46" t="s">
        <v>552</v>
      </c>
      <c r="C182" s="46" t="s">
        <v>552</v>
      </c>
      <c r="D182" s="15" t="s">
        <v>200</v>
      </c>
      <c r="E182" s="21" t="s">
        <v>381</v>
      </c>
      <c r="F182" s="72">
        <v>642</v>
      </c>
      <c r="G182" s="46" t="s">
        <v>92</v>
      </c>
      <c r="H182" s="74">
        <v>2</v>
      </c>
      <c r="I182" s="9">
        <v>71176000000</v>
      </c>
      <c r="J182" s="46" t="s">
        <v>94</v>
      </c>
      <c r="K182" s="1">
        <v>660.8</v>
      </c>
      <c r="L182" s="20">
        <v>42461</v>
      </c>
      <c r="M182" s="20">
        <v>42705</v>
      </c>
      <c r="N182" s="46" t="s">
        <v>45</v>
      </c>
      <c r="O182" s="72" t="s">
        <v>38</v>
      </c>
    </row>
    <row r="183" spans="1:15" s="5" customFormat="1" ht="36.75" customHeight="1">
      <c r="A183" s="55" t="s">
        <v>212</v>
      </c>
      <c r="B183" s="72" t="s">
        <v>641</v>
      </c>
      <c r="C183" s="72" t="s">
        <v>642</v>
      </c>
      <c r="D183" s="15" t="s">
        <v>201</v>
      </c>
      <c r="E183" s="21" t="s">
        <v>381</v>
      </c>
      <c r="F183" s="72">
        <v>642</v>
      </c>
      <c r="G183" s="46" t="s">
        <v>92</v>
      </c>
      <c r="H183" s="74">
        <v>110</v>
      </c>
      <c r="I183" s="9">
        <v>71176000000</v>
      </c>
      <c r="J183" s="46" t="s">
        <v>94</v>
      </c>
      <c r="K183" s="1">
        <v>168.74</v>
      </c>
      <c r="L183" s="20">
        <v>42461</v>
      </c>
      <c r="M183" s="20">
        <v>42705</v>
      </c>
      <c r="N183" s="46" t="s">
        <v>45</v>
      </c>
      <c r="O183" s="72" t="s">
        <v>38</v>
      </c>
    </row>
    <row r="184" spans="1:15" s="5" customFormat="1" ht="36.75" customHeight="1">
      <c r="A184" s="43" t="s">
        <v>213</v>
      </c>
      <c r="B184" s="46" t="s">
        <v>552</v>
      </c>
      <c r="C184" s="46" t="s">
        <v>552</v>
      </c>
      <c r="D184" s="15" t="s">
        <v>223</v>
      </c>
      <c r="E184" s="21" t="s">
        <v>381</v>
      </c>
      <c r="F184" s="72">
        <v>642</v>
      </c>
      <c r="G184" s="46" t="s">
        <v>92</v>
      </c>
      <c r="H184" s="74">
        <v>2</v>
      </c>
      <c r="I184" s="9">
        <v>71176000000</v>
      </c>
      <c r="J184" s="46" t="s">
        <v>94</v>
      </c>
      <c r="K184" s="1">
        <v>1416</v>
      </c>
      <c r="L184" s="20">
        <v>42430</v>
      </c>
      <c r="M184" s="20">
        <v>42705</v>
      </c>
      <c r="N184" s="46" t="s">
        <v>171</v>
      </c>
      <c r="O184" s="72" t="s">
        <v>38</v>
      </c>
    </row>
    <row r="185" spans="1:15" s="5" customFormat="1" ht="36.75" customHeight="1">
      <c r="A185" s="55" t="s">
        <v>214</v>
      </c>
      <c r="B185" s="72" t="s">
        <v>723</v>
      </c>
      <c r="C185" s="72" t="s">
        <v>724</v>
      </c>
      <c r="D185" s="15" t="s">
        <v>204</v>
      </c>
      <c r="E185" s="21" t="s">
        <v>381</v>
      </c>
      <c r="F185" s="72">
        <v>642</v>
      </c>
      <c r="G185" s="46" t="s">
        <v>92</v>
      </c>
      <c r="H185" s="74">
        <v>20</v>
      </c>
      <c r="I185" s="9">
        <v>71176000000</v>
      </c>
      <c r="J185" s="46" t="s">
        <v>94</v>
      </c>
      <c r="K185" s="1">
        <v>165.2</v>
      </c>
      <c r="L185" s="20">
        <v>42461</v>
      </c>
      <c r="M185" s="20">
        <v>42705</v>
      </c>
      <c r="N185" s="46" t="s">
        <v>45</v>
      </c>
      <c r="O185" s="72" t="s">
        <v>38</v>
      </c>
    </row>
    <row r="186" spans="1:15" s="5" customFormat="1" ht="36.75" customHeight="1">
      <c r="A186" s="43" t="s">
        <v>215</v>
      </c>
      <c r="B186" s="72" t="s">
        <v>723</v>
      </c>
      <c r="C186" s="72" t="s">
        <v>724</v>
      </c>
      <c r="D186" s="48" t="s">
        <v>297</v>
      </c>
      <c r="E186" s="21" t="s">
        <v>381</v>
      </c>
      <c r="F186" s="72">
        <v>642</v>
      </c>
      <c r="G186" s="46" t="s">
        <v>92</v>
      </c>
      <c r="H186" s="74">
        <v>10</v>
      </c>
      <c r="I186" s="9">
        <v>71176000000</v>
      </c>
      <c r="J186" s="46" t="s">
        <v>94</v>
      </c>
      <c r="K186" s="1">
        <f>223.35</f>
        <v>223.35</v>
      </c>
      <c r="L186" s="20">
        <v>42461</v>
      </c>
      <c r="M186" s="20">
        <v>42705</v>
      </c>
      <c r="N186" s="46" t="s">
        <v>45</v>
      </c>
      <c r="O186" s="72" t="s">
        <v>38</v>
      </c>
    </row>
    <row r="187" spans="1:15" s="5" customFormat="1" ht="36.75" customHeight="1">
      <c r="A187" s="55" t="s">
        <v>216</v>
      </c>
      <c r="B187" s="72" t="s">
        <v>723</v>
      </c>
      <c r="C187" s="72" t="s">
        <v>724</v>
      </c>
      <c r="D187" s="27" t="s">
        <v>296</v>
      </c>
      <c r="E187" s="21" t="s">
        <v>381</v>
      </c>
      <c r="F187" s="72">
        <v>642</v>
      </c>
      <c r="G187" s="46" t="s">
        <v>92</v>
      </c>
      <c r="H187" s="74">
        <v>50</v>
      </c>
      <c r="I187" s="9">
        <v>71176000000</v>
      </c>
      <c r="J187" s="46" t="s">
        <v>94</v>
      </c>
      <c r="K187" s="1">
        <v>442.5</v>
      </c>
      <c r="L187" s="20">
        <v>42461</v>
      </c>
      <c r="M187" s="20">
        <v>42705</v>
      </c>
      <c r="N187" s="46" t="s">
        <v>45</v>
      </c>
      <c r="O187" s="72" t="s">
        <v>38</v>
      </c>
    </row>
    <row r="188" spans="1:15" s="5" customFormat="1" ht="36.75" customHeight="1">
      <c r="A188" s="43" t="s">
        <v>217</v>
      </c>
      <c r="B188" s="72" t="s">
        <v>641</v>
      </c>
      <c r="C188" s="72" t="s">
        <v>642</v>
      </c>
      <c r="D188" s="34" t="s">
        <v>324</v>
      </c>
      <c r="E188" s="21" t="s">
        <v>381</v>
      </c>
      <c r="F188" s="72">
        <v>642</v>
      </c>
      <c r="G188" s="46" t="s">
        <v>92</v>
      </c>
      <c r="H188" s="74">
        <v>4</v>
      </c>
      <c r="I188" s="9">
        <v>71176000000</v>
      </c>
      <c r="J188" s="46" t="s">
        <v>94</v>
      </c>
      <c r="K188" s="1">
        <v>223.256</v>
      </c>
      <c r="L188" s="20">
        <v>42461</v>
      </c>
      <c r="M188" s="20">
        <v>42705</v>
      </c>
      <c r="N188" s="46" t="s">
        <v>45</v>
      </c>
      <c r="O188" s="72" t="s">
        <v>38</v>
      </c>
    </row>
    <row r="189" spans="1:15" s="5" customFormat="1" ht="36.75" customHeight="1">
      <c r="A189" s="55" t="s">
        <v>218</v>
      </c>
      <c r="B189" s="72" t="s">
        <v>547</v>
      </c>
      <c r="C189" s="72" t="s">
        <v>630</v>
      </c>
      <c r="D189" s="51" t="s">
        <v>42</v>
      </c>
      <c r="E189" s="21" t="s">
        <v>381</v>
      </c>
      <c r="F189" s="72">
        <v>55</v>
      </c>
      <c r="G189" s="46" t="s">
        <v>256</v>
      </c>
      <c r="H189" s="74">
        <v>738.4</v>
      </c>
      <c r="I189" s="9">
        <v>71176000000</v>
      </c>
      <c r="J189" s="46" t="s">
        <v>325</v>
      </c>
      <c r="K189" s="1">
        <f>3324.38*1.18</f>
        <v>3922.7683999999999</v>
      </c>
      <c r="L189" s="20">
        <v>42491</v>
      </c>
      <c r="M189" s="20">
        <v>42855</v>
      </c>
      <c r="N189" s="46" t="s">
        <v>45</v>
      </c>
      <c r="O189" s="72" t="s">
        <v>38</v>
      </c>
    </row>
    <row r="190" spans="1:15" s="5" customFormat="1" ht="36.75" customHeight="1">
      <c r="A190" s="43" t="s">
        <v>219</v>
      </c>
      <c r="B190" s="46" t="s">
        <v>569</v>
      </c>
      <c r="C190" s="72" t="s">
        <v>631</v>
      </c>
      <c r="D190" s="50" t="s">
        <v>360</v>
      </c>
      <c r="E190" s="21" t="s">
        <v>381</v>
      </c>
      <c r="F190" s="72">
        <v>642</v>
      </c>
      <c r="G190" s="46" t="s">
        <v>92</v>
      </c>
      <c r="H190" s="46" t="s">
        <v>260</v>
      </c>
      <c r="I190" s="9">
        <v>71176000000</v>
      </c>
      <c r="J190" s="46" t="s">
        <v>94</v>
      </c>
      <c r="K190" s="1">
        <f>300*1.18</f>
        <v>354</v>
      </c>
      <c r="L190" s="20">
        <v>42461</v>
      </c>
      <c r="M190" s="20">
        <v>42522</v>
      </c>
      <c r="N190" s="46" t="s">
        <v>45</v>
      </c>
      <c r="O190" s="72" t="s">
        <v>38</v>
      </c>
    </row>
    <row r="191" spans="1:15" s="5" customFormat="1" ht="36.75" customHeight="1">
      <c r="A191" s="55" t="s">
        <v>220</v>
      </c>
      <c r="B191" s="72" t="s">
        <v>638</v>
      </c>
      <c r="C191" s="72" t="s">
        <v>638</v>
      </c>
      <c r="D191" s="53" t="s">
        <v>371</v>
      </c>
      <c r="E191" s="21" t="s">
        <v>381</v>
      </c>
      <c r="F191" s="72">
        <v>642</v>
      </c>
      <c r="G191" s="46" t="s">
        <v>92</v>
      </c>
      <c r="H191" s="23">
        <v>1</v>
      </c>
      <c r="I191" s="9">
        <v>71176000000</v>
      </c>
      <c r="J191" s="46" t="s">
        <v>94</v>
      </c>
      <c r="K191" s="1">
        <f>250*1.18</f>
        <v>295</v>
      </c>
      <c r="L191" s="20">
        <v>42461</v>
      </c>
      <c r="M191" s="20">
        <v>42705</v>
      </c>
      <c r="N191" s="46" t="s">
        <v>45</v>
      </c>
      <c r="O191" s="72" t="s">
        <v>38</v>
      </c>
    </row>
    <row r="192" spans="1:15" s="5" customFormat="1" ht="36.75" customHeight="1">
      <c r="A192" s="43" t="s">
        <v>221</v>
      </c>
      <c r="B192" s="72" t="s">
        <v>638</v>
      </c>
      <c r="C192" s="72" t="s">
        <v>638</v>
      </c>
      <c r="D192" s="53" t="s">
        <v>370</v>
      </c>
      <c r="E192" s="21" t="s">
        <v>381</v>
      </c>
      <c r="F192" s="72">
        <v>642</v>
      </c>
      <c r="G192" s="46" t="s">
        <v>92</v>
      </c>
      <c r="H192" s="23">
        <v>1</v>
      </c>
      <c r="I192" s="9">
        <v>71176000000</v>
      </c>
      <c r="J192" s="46" t="s">
        <v>94</v>
      </c>
      <c r="K192" s="1">
        <f>250*1.18</f>
        <v>295</v>
      </c>
      <c r="L192" s="20">
        <v>42461</v>
      </c>
      <c r="M192" s="20">
        <v>42705</v>
      </c>
      <c r="N192" s="46" t="s">
        <v>45</v>
      </c>
      <c r="O192" s="72" t="s">
        <v>38</v>
      </c>
    </row>
    <row r="193" spans="1:15" s="5" customFormat="1" ht="36" customHeight="1">
      <c r="A193" s="55" t="s">
        <v>222</v>
      </c>
      <c r="B193" s="72" t="s">
        <v>797</v>
      </c>
      <c r="C193" s="72" t="s">
        <v>798</v>
      </c>
      <c r="D193" s="53" t="s">
        <v>796</v>
      </c>
      <c r="E193" s="21" t="s">
        <v>381</v>
      </c>
      <c r="F193" s="72">
        <v>642</v>
      </c>
      <c r="G193" s="46" t="s">
        <v>92</v>
      </c>
      <c r="H193" s="23">
        <v>1</v>
      </c>
      <c r="I193" s="9">
        <v>71176000000</v>
      </c>
      <c r="J193" s="46" t="s">
        <v>325</v>
      </c>
      <c r="K193" s="1">
        <v>6341.76</v>
      </c>
      <c r="L193" s="20">
        <v>42461</v>
      </c>
      <c r="M193" s="20">
        <v>42705</v>
      </c>
      <c r="N193" s="46" t="s">
        <v>171</v>
      </c>
      <c r="O193" s="72" t="s">
        <v>38</v>
      </c>
    </row>
    <row r="194" spans="1:15" s="5" customFormat="1" ht="36" customHeight="1">
      <c r="A194" s="43" t="s">
        <v>799</v>
      </c>
      <c r="B194" s="72" t="s">
        <v>800</v>
      </c>
      <c r="C194" s="72" t="s">
        <v>801</v>
      </c>
      <c r="D194" s="53" t="s">
        <v>802</v>
      </c>
      <c r="E194" s="21" t="s">
        <v>381</v>
      </c>
      <c r="F194" s="72">
        <v>876</v>
      </c>
      <c r="G194" s="46" t="s">
        <v>133</v>
      </c>
      <c r="H194" s="23">
        <v>1</v>
      </c>
      <c r="I194" s="9">
        <v>71176000000</v>
      </c>
      <c r="J194" s="46" t="s">
        <v>94</v>
      </c>
      <c r="K194" s="1">
        <v>163.60269</v>
      </c>
      <c r="L194" s="20">
        <v>42491</v>
      </c>
      <c r="M194" s="20">
        <v>42705</v>
      </c>
      <c r="N194" s="46" t="s">
        <v>45</v>
      </c>
      <c r="O194" s="72" t="s">
        <v>38</v>
      </c>
    </row>
    <row r="195" spans="1:15" s="5" customFormat="1" ht="36" customHeight="1">
      <c r="A195" s="55" t="s">
        <v>809</v>
      </c>
      <c r="B195" s="64" t="s">
        <v>739</v>
      </c>
      <c r="C195" s="64" t="s">
        <v>807</v>
      </c>
      <c r="D195" s="53" t="s">
        <v>808</v>
      </c>
      <c r="E195" s="21" t="s">
        <v>381</v>
      </c>
      <c r="F195" s="72">
        <v>642</v>
      </c>
      <c r="G195" s="46" t="s">
        <v>133</v>
      </c>
      <c r="H195" s="23">
        <v>1</v>
      </c>
      <c r="I195" s="9">
        <v>71176000000</v>
      </c>
      <c r="J195" s="46" t="s">
        <v>325</v>
      </c>
      <c r="K195" s="1">
        <v>465.21800000000002</v>
      </c>
      <c r="L195" s="20">
        <v>42522</v>
      </c>
      <c r="M195" s="20">
        <v>42705</v>
      </c>
      <c r="N195" s="46" t="s">
        <v>45</v>
      </c>
      <c r="O195" s="72" t="s">
        <v>38</v>
      </c>
    </row>
    <row r="196" spans="1:15" s="65" customFormat="1" ht="36" customHeight="1">
      <c r="A196" s="43" t="s">
        <v>823</v>
      </c>
      <c r="B196" s="72" t="s">
        <v>560</v>
      </c>
      <c r="C196" s="72" t="s">
        <v>593</v>
      </c>
      <c r="D196" s="15" t="s">
        <v>829</v>
      </c>
      <c r="E196" s="21" t="s">
        <v>381</v>
      </c>
      <c r="F196" s="72">
        <v>876</v>
      </c>
      <c r="G196" s="46" t="s">
        <v>133</v>
      </c>
      <c r="H196" s="74" t="s">
        <v>93</v>
      </c>
      <c r="I196" s="9">
        <v>71176000000</v>
      </c>
      <c r="J196" s="46" t="s">
        <v>142</v>
      </c>
      <c r="K196" s="4">
        <v>192</v>
      </c>
      <c r="L196" s="20">
        <v>42522</v>
      </c>
      <c r="M196" s="20">
        <v>42705</v>
      </c>
      <c r="N196" s="46" t="s">
        <v>45</v>
      </c>
      <c r="O196" s="72" t="s">
        <v>38</v>
      </c>
    </row>
    <row r="197" spans="1:15" s="65" customFormat="1" ht="36" customHeight="1">
      <c r="A197" s="55" t="s">
        <v>831</v>
      </c>
      <c r="B197" s="72" t="s">
        <v>553</v>
      </c>
      <c r="C197" s="72" t="s">
        <v>581</v>
      </c>
      <c r="D197" s="69" t="s">
        <v>832</v>
      </c>
      <c r="E197" s="21" t="s">
        <v>381</v>
      </c>
      <c r="F197" s="72">
        <v>876</v>
      </c>
      <c r="G197" s="46" t="s">
        <v>133</v>
      </c>
      <c r="H197" s="74" t="s">
        <v>93</v>
      </c>
      <c r="I197" s="9">
        <v>71176000000</v>
      </c>
      <c r="J197" s="46" t="s">
        <v>142</v>
      </c>
      <c r="K197" s="70">
        <v>896.8</v>
      </c>
      <c r="L197" s="20">
        <v>42552</v>
      </c>
      <c r="M197" s="20">
        <v>42705</v>
      </c>
      <c r="N197" s="46" t="s">
        <v>45</v>
      </c>
      <c r="O197" s="72" t="s">
        <v>38</v>
      </c>
    </row>
    <row r="198" spans="1:15" s="65" customFormat="1" ht="36" customHeight="1">
      <c r="A198" s="71" t="s">
        <v>833</v>
      </c>
      <c r="B198" s="72" t="s">
        <v>836</v>
      </c>
      <c r="C198" s="72" t="s">
        <v>836</v>
      </c>
      <c r="D198" s="69" t="s">
        <v>834</v>
      </c>
      <c r="E198" s="21" t="s">
        <v>381</v>
      </c>
      <c r="F198" s="72">
        <v>642</v>
      </c>
      <c r="G198" s="46" t="s">
        <v>92</v>
      </c>
      <c r="H198" s="23">
        <v>1</v>
      </c>
      <c r="I198" s="9">
        <v>71176000000</v>
      </c>
      <c r="J198" s="46" t="s">
        <v>325</v>
      </c>
      <c r="K198" s="70">
        <v>358.86</v>
      </c>
      <c r="L198" s="20">
        <v>42552</v>
      </c>
      <c r="M198" s="20">
        <v>42705</v>
      </c>
      <c r="N198" s="46" t="s">
        <v>45</v>
      </c>
      <c r="O198" s="72" t="s">
        <v>38</v>
      </c>
    </row>
    <row r="199" spans="1:15" s="5" customFormat="1">
      <c r="A199" s="128" t="s">
        <v>52</v>
      </c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1:15" s="6" customFormat="1" ht="36.75" customHeight="1">
      <c r="A200" s="43" t="s">
        <v>450</v>
      </c>
      <c r="B200" s="72" t="s">
        <v>650</v>
      </c>
      <c r="C200" s="72" t="s">
        <v>650</v>
      </c>
      <c r="D200" s="15" t="s">
        <v>97</v>
      </c>
      <c r="E200" s="21" t="s">
        <v>381</v>
      </c>
      <c r="F200" s="72">
        <v>642</v>
      </c>
      <c r="G200" s="72" t="s">
        <v>92</v>
      </c>
      <c r="H200" s="46" t="s">
        <v>260</v>
      </c>
      <c r="I200" s="9">
        <v>71176000000</v>
      </c>
      <c r="J200" s="46" t="s">
        <v>142</v>
      </c>
      <c r="K200" s="1">
        <f>160*1.18+410</f>
        <v>598.79999999999995</v>
      </c>
      <c r="L200" s="20">
        <v>42461</v>
      </c>
      <c r="M200" s="20">
        <v>42522</v>
      </c>
      <c r="N200" s="46" t="s">
        <v>45</v>
      </c>
      <c r="O200" s="72" t="s">
        <v>38</v>
      </c>
    </row>
    <row r="201" spans="1:15" s="6" customFormat="1" ht="36.75" customHeight="1">
      <c r="A201" s="55" t="s">
        <v>451</v>
      </c>
      <c r="B201" s="56" t="s">
        <v>725</v>
      </c>
      <c r="C201" s="56" t="s">
        <v>725</v>
      </c>
      <c r="D201" s="30" t="s">
        <v>187</v>
      </c>
      <c r="E201" s="45" t="s">
        <v>381</v>
      </c>
      <c r="F201" s="56">
        <v>168</v>
      </c>
      <c r="G201" s="56" t="s">
        <v>140</v>
      </c>
      <c r="H201" s="57" t="s">
        <v>260</v>
      </c>
      <c r="I201" s="58">
        <v>71176000000</v>
      </c>
      <c r="J201" s="57" t="s">
        <v>142</v>
      </c>
      <c r="K201" s="60">
        <f>118+236</f>
        <v>354</v>
      </c>
      <c r="L201" s="59">
        <v>42461</v>
      </c>
      <c r="M201" s="59">
        <v>42705</v>
      </c>
      <c r="N201" s="57" t="s">
        <v>45</v>
      </c>
      <c r="O201" s="56" t="s">
        <v>38</v>
      </c>
    </row>
    <row r="202" spans="1:15" s="6" customFormat="1" ht="36.75" customHeight="1">
      <c r="A202" s="43" t="s">
        <v>452</v>
      </c>
      <c r="B202" s="77" t="s">
        <v>141</v>
      </c>
      <c r="C202" s="77" t="s">
        <v>656</v>
      </c>
      <c r="D202" s="15" t="s">
        <v>777</v>
      </c>
      <c r="E202" s="21" t="s">
        <v>381</v>
      </c>
      <c r="F202" s="77">
        <v>168</v>
      </c>
      <c r="G202" s="77" t="s">
        <v>132</v>
      </c>
      <c r="H202" s="46">
        <v>750</v>
      </c>
      <c r="I202" s="9">
        <v>71176000000</v>
      </c>
      <c r="J202" s="46" t="s">
        <v>142</v>
      </c>
      <c r="K202" s="1">
        <v>24375</v>
      </c>
      <c r="L202" s="20">
        <v>42552</v>
      </c>
      <c r="M202" s="20">
        <v>42614</v>
      </c>
      <c r="N202" s="77" t="s">
        <v>45</v>
      </c>
      <c r="O202" s="77" t="s">
        <v>38</v>
      </c>
    </row>
    <row r="203" spans="1:15" s="6" customFormat="1" ht="36.75" customHeight="1">
      <c r="A203" s="55" t="s">
        <v>453</v>
      </c>
      <c r="B203" s="72" t="s">
        <v>573</v>
      </c>
      <c r="C203" s="72" t="s">
        <v>657</v>
      </c>
      <c r="D203" s="15" t="s">
        <v>100</v>
      </c>
      <c r="E203" s="21" t="s">
        <v>381</v>
      </c>
      <c r="F203" s="72">
        <v>642</v>
      </c>
      <c r="G203" s="72" t="s">
        <v>92</v>
      </c>
      <c r="H203" s="46" t="s">
        <v>260</v>
      </c>
      <c r="I203" s="9">
        <v>71176000000</v>
      </c>
      <c r="J203" s="46" t="s">
        <v>142</v>
      </c>
      <c r="K203" s="1">
        <v>900</v>
      </c>
      <c r="L203" s="20">
        <v>42461</v>
      </c>
      <c r="M203" s="20">
        <v>42522</v>
      </c>
      <c r="N203" s="46" t="s">
        <v>45</v>
      </c>
      <c r="O203" s="72" t="s">
        <v>38</v>
      </c>
    </row>
    <row r="204" spans="1:15" s="6" customFormat="1" ht="36.75" customHeight="1">
      <c r="A204" s="43" t="s">
        <v>454</v>
      </c>
      <c r="B204" s="72" t="s">
        <v>552</v>
      </c>
      <c r="C204" s="72" t="s">
        <v>658</v>
      </c>
      <c r="D204" s="15" t="s">
        <v>101</v>
      </c>
      <c r="E204" s="21" t="s">
        <v>381</v>
      </c>
      <c r="F204" s="72">
        <v>642</v>
      </c>
      <c r="G204" s="72" t="s">
        <v>92</v>
      </c>
      <c r="H204" s="46" t="s">
        <v>260</v>
      </c>
      <c r="I204" s="9">
        <v>71176000000</v>
      </c>
      <c r="J204" s="46" t="s">
        <v>142</v>
      </c>
      <c r="K204" s="1">
        <f>212.4+11.8+106.2+590</f>
        <v>920.40000000000009</v>
      </c>
      <c r="L204" s="20">
        <v>42461</v>
      </c>
      <c r="M204" s="20">
        <v>42522</v>
      </c>
      <c r="N204" s="46" t="s">
        <v>45</v>
      </c>
      <c r="O204" s="72" t="s">
        <v>38</v>
      </c>
    </row>
    <row r="205" spans="1:15" s="6" customFormat="1" ht="36.75" customHeight="1">
      <c r="A205" s="55" t="s">
        <v>455</v>
      </c>
      <c r="B205" s="72" t="s">
        <v>573</v>
      </c>
      <c r="C205" s="72" t="s">
        <v>659</v>
      </c>
      <c r="D205" s="15" t="s">
        <v>143</v>
      </c>
      <c r="E205" s="21" t="s">
        <v>381</v>
      </c>
      <c r="F205" s="72">
        <v>642</v>
      </c>
      <c r="G205" s="72" t="s">
        <v>92</v>
      </c>
      <c r="H205" s="46" t="s">
        <v>260</v>
      </c>
      <c r="I205" s="9">
        <v>71176000000</v>
      </c>
      <c r="J205" s="46" t="s">
        <v>142</v>
      </c>
      <c r="K205" s="1">
        <f>390*1.18</f>
        <v>460.2</v>
      </c>
      <c r="L205" s="20">
        <v>42461</v>
      </c>
      <c r="M205" s="20">
        <v>42522</v>
      </c>
      <c r="N205" s="46" t="s">
        <v>45</v>
      </c>
      <c r="O205" s="72" t="s">
        <v>38</v>
      </c>
    </row>
    <row r="206" spans="1:15" s="6" customFormat="1" ht="36.75" customHeight="1">
      <c r="A206" s="43" t="s">
        <v>456</v>
      </c>
      <c r="B206" s="72" t="s">
        <v>552</v>
      </c>
      <c r="C206" s="72" t="s">
        <v>552</v>
      </c>
      <c r="D206" s="15" t="s">
        <v>102</v>
      </c>
      <c r="E206" s="21" t="s">
        <v>381</v>
      </c>
      <c r="F206" s="72">
        <v>642</v>
      </c>
      <c r="G206" s="72" t="s">
        <v>92</v>
      </c>
      <c r="H206" s="46" t="s">
        <v>260</v>
      </c>
      <c r="I206" s="9">
        <v>71176000000</v>
      </c>
      <c r="J206" s="46" t="s">
        <v>142</v>
      </c>
      <c r="K206" s="1">
        <f>633.66</f>
        <v>633.66</v>
      </c>
      <c r="L206" s="20">
        <v>42461</v>
      </c>
      <c r="M206" s="20">
        <v>42522</v>
      </c>
      <c r="N206" s="46" t="s">
        <v>45</v>
      </c>
      <c r="O206" s="72" t="s">
        <v>38</v>
      </c>
    </row>
    <row r="207" spans="1:15" s="6" customFormat="1" ht="36.75" customHeight="1">
      <c r="A207" s="55" t="s">
        <v>457</v>
      </c>
      <c r="B207" s="72" t="s">
        <v>668</v>
      </c>
      <c r="C207" s="72" t="s">
        <v>669</v>
      </c>
      <c r="D207" s="15" t="s">
        <v>109</v>
      </c>
      <c r="E207" s="21" t="s">
        <v>381</v>
      </c>
      <c r="F207" s="72">
        <v>642</v>
      </c>
      <c r="G207" s="72" t="s">
        <v>92</v>
      </c>
      <c r="H207" s="46" t="s">
        <v>260</v>
      </c>
      <c r="I207" s="9">
        <v>71176000000</v>
      </c>
      <c r="J207" s="46" t="s">
        <v>142</v>
      </c>
      <c r="K207" s="1">
        <v>119.2</v>
      </c>
      <c r="L207" s="20">
        <v>42461</v>
      </c>
      <c r="M207" s="20">
        <v>42522</v>
      </c>
      <c r="N207" s="46" t="s">
        <v>45</v>
      </c>
      <c r="O207" s="72" t="s">
        <v>38</v>
      </c>
    </row>
    <row r="208" spans="1:15" s="6" customFormat="1" ht="36.75" customHeight="1">
      <c r="A208" s="43" t="s">
        <v>458</v>
      </c>
      <c r="B208" s="72" t="s">
        <v>141</v>
      </c>
      <c r="C208" s="72" t="s">
        <v>670</v>
      </c>
      <c r="D208" s="15" t="s">
        <v>136</v>
      </c>
      <c r="E208" s="21" t="s">
        <v>381</v>
      </c>
      <c r="F208" s="72">
        <v>876</v>
      </c>
      <c r="G208" s="46" t="s">
        <v>133</v>
      </c>
      <c r="H208" s="46" t="s">
        <v>260</v>
      </c>
      <c r="I208" s="9">
        <v>71176000000</v>
      </c>
      <c r="J208" s="46" t="s">
        <v>142</v>
      </c>
      <c r="K208" s="1">
        <v>990</v>
      </c>
      <c r="L208" s="20">
        <v>42461</v>
      </c>
      <c r="M208" s="20">
        <v>42522</v>
      </c>
      <c r="N208" s="46" t="s">
        <v>45</v>
      </c>
      <c r="O208" s="72" t="s">
        <v>38</v>
      </c>
    </row>
    <row r="209" spans="1:15" s="6" customFormat="1" ht="36.75" customHeight="1">
      <c r="A209" s="55" t="s">
        <v>459</v>
      </c>
      <c r="B209" s="43" t="s">
        <v>672</v>
      </c>
      <c r="C209" s="43" t="s">
        <v>672</v>
      </c>
      <c r="D209" s="15" t="s">
        <v>111</v>
      </c>
      <c r="E209" s="21" t="s">
        <v>381</v>
      </c>
      <c r="F209" s="72">
        <v>642</v>
      </c>
      <c r="G209" s="72" t="s">
        <v>92</v>
      </c>
      <c r="H209" s="46" t="s">
        <v>260</v>
      </c>
      <c r="I209" s="9">
        <v>71176000000</v>
      </c>
      <c r="J209" s="46" t="s">
        <v>142</v>
      </c>
      <c r="K209" s="1">
        <v>310</v>
      </c>
      <c r="L209" s="20">
        <v>42461</v>
      </c>
      <c r="M209" s="20">
        <v>42522</v>
      </c>
      <c r="N209" s="46" t="s">
        <v>45</v>
      </c>
      <c r="O209" s="72" t="s">
        <v>38</v>
      </c>
    </row>
    <row r="210" spans="1:15" s="6" customFormat="1" ht="36.75" customHeight="1">
      <c r="A210" s="43" t="s">
        <v>460</v>
      </c>
      <c r="B210" s="43" t="s">
        <v>675</v>
      </c>
      <c r="C210" s="72" t="s">
        <v>676</v>
      </c>
      <c r="D210" s="15" t="s">
        <v>137</v>
      </c>
      <c r="E210" s="21" t="s">
        <v>381</v>
      </c>
      <c r="F210" s="72">
        <v>642</v>
      </c>
      <c r="G210" s="72" t="s">
        <v>92</v>
      </c>
      <c r="H210" s="46" t="s">
        <v>260</v>
      </c>
      <c r="I210" s="9">
        <v>71176000000</v>
      </c>
      <c r="J210" s="46" t="s">
        <v>142</v>
      </c>
      <c r="K210" s="1">
        <f>250+150+100+100+40+42</f>
        <v>682</v>
      </c>
      <c r="L210" s="20">
        <v>42461</v>
      </c>
      <c r="M210" s="20">
        <v>42522</v>
      </c>
      <c r="N210" s="46" t="s">
        <v>45</v>
      </c>
      <c r="O210" s="72" t="s">
        <v>38</v>
      </c>
    </row>
    <row r="211" spans="1:15" s="6" customFormat="1" ht="36.75" customHeight="1">
      <c r="A211" s="55" t="s">
        <v>461</v>
      </c>
      <c r="B211" s="41" t="s">
        <v>677</v>
      </c>
      <c r="C211" s="46" t="s">
        <v>678</v>
      </c>
      <c r="D211" s="15" t="s">
        <v>311</v>
      </c>
      <c r="E211" s="21" t="s">
        <v>381</v>
      </c>
      <c r="F211" s="72">
        <v>642</v>
      </c>
      <c r="G211" s="72" t="s">
        <v>92</v>
      </c>
      <c r="H211" s="46" t="s">
        <v>260</v>
      </c>
      <c r="I211" s="9">
        <v>71176000000</v>
      </c>
      <c r="J211" s="46" t="s">
        <v>142</v>
      </c>
      <c r="K211" s="1">
        <v>206.5</v>
      </c>
      <c r="L211" s="20">
        <v>42461</v>
      </c>
      <c r="M211" s="20">
        <v>42522</v>
      </c>
      <c r="N211" s="46" t="s">
        <v>45</v>
      </c>
      <c r="O211" s="72" t="s">
        <v>157</v>
      </c>
    </row>
    <row r="212" spans="1:15" s="6" customFormat="1" ht="36.75" customHeight="1">
      <c r="A212" s="43" t="s">
        <v>462</v>
      </c>
      <c r="B212" s="46" t="s">
        <v>559</v>
      </c>
      <c r="C212" s="46" t="s">
        <v>589</v>
      </c>
      <c r="D212" s="15" t="s">
        <v>323</v>
      </c>
      <c r="E212" s="21" t="s">
        <v>381</v>
      </c>
      <c r="F212" s="72">
        <v>642</v>
      </c>
      <c r="G212" s="72" t="s">
        <v>92</v>
      </c>
      <c r="H212" s="46">
        <v>5</v>
      </c>
      <c r="I212" s="9">
        <v>71176000000</v>
      </c>
      <c r="J212" s="46" t="s">
        <v>142</v>
      </c>
      <c r="K212" s="1">
        <f>236</f>
        <v>236</v>
      </c>
      <c r="L212" s="20">
        <v>42461</v>
      </c>
      <c r="M212" s="20">
        <v>42705</v>
      </c>
      <c r="N212" s="46" t="s">
        <v>45</v>
      </c>
      <c r="O212" s="72" t="s">
        <v>38</v>
      </c>
    </row>
    <row r="213" spans="1:15" s="6" customFormat="1" ht="36.75" customHeight="1">
      <c r="A213" s="55" t="s">
        <v>463</v>
      </c>
      <c r="B213" s="46" t="s">
        <v>569</v>
      </c>
      <c r="C213" s="72" t="s">
        <v>631</v>
      </c>
      <c r="D213" s="15" t="s">
        <v>361</v>
      </c>
      <c r="E213" s="21" t="s">
        <v>381</v>
      </c>
      <c r="F213" s="72">
        <v>642</v>
      </c>
      <c r="G213" s="72" t="s">
        <v>92</v>
      </c>
      <c r="H213" s="46">
        <v>37</v>
      </c>
      <c r="I213" s="9">
        <v>71176000000</v>
      </c>
      <c r="J213" s="46" t="s">
        <v>142</v>
      </c>
      <c r="K213" s="1">
        <f>450*1.18</f>
        <v>531</v>
      </c>
      <c r="L213" s="20">
        <v>42461</v>
      </c>
      <c r="M213" s="20">
        <v>42522</v>
      </c>
      <c r="N213" s="46" t="s">
        <v>45</v>
      </c>
      <c r="O213" s="72" t="s">
        <v>38</v>
      </c>
    </row>
    <row r="214" spans="1:15" s="6" customFormat="1" ht="36.75" customHeight="1">
      <c r="A214" s="43" t="s">
        <v>464</v>
      </c>
      <c r="B214" s="72" t="s">
        <v>573</v>
      </c>
      <c r="C214" s="54">
        <v>37217</v>
      </c>
      <c r="D214" s="15" t="s">
        <v>117</v>
      </c>
      <c r="E214" s="21" t="s">
        <v>381</v>
      </c>
      <c r="F214" s="72">
        <v>642</v>
      </c>
      <c r="G214" s="72" t="s">
        <v>92</v>
      </c>
      <c r="H214" s="46" t="s">
        <v>260</v>
      </c>
      <c r="I214" s="9">
        <v>71176000000</v>
      </c>
      <c r="J214" s="46" t="s">
        <v>142</v>
      </c>
      <c r="K214" s="1">
        <f>250*1.18</f>
        <v>295</v>
      </c>
      <c r="L214" s="20">
        <v>42461</v>
      </c>
      <c r="M214" s="20">
        <v>42522</v>
      </c>
      <c r="N214" s="46" t="s">
        <v>45</v>
      </c>
      <c r="O214" s="72" t="s">
        <v>38</v>
      </c>
    </row>
    <row r="215" spans="1:15" s="6" customFormat="1" ht="36.75" customHeight="1">
      <c r="A215" s="55" t="s">
        <v>465</v>
      </c>
      <c r="B215" s="72" t="s">
        <v>645</v>
      </c>
      <c r="C215" s="72" t="s">
        <v>645</v>
      </c>
      <c r="D215" s="15" t="s">
        <v>118</v>
      </c>
      <c r="E215" s="21" t="s">
        <v>381</v>
      </c>
      <c r="F215" s="72">
        <v>642</v>
      </c>
      <c r="G215" s="72" t="s">
        <v>92</v>
      </c>
      <c r="H215" s="46" t="s">
        <v>260</v>
      </c>
      <c r="I215" s="9">
        <v>71176000000</v>
      </c>
      <c r="J215" s="46" t="s">
        <v>142</v>
      </c>
      <c r="K215" s="1">
        <f>7.08+29.5+29.5+9.794+5.9+70</f>
        <v>151.774</v>
      </c>
      <c r="L215" s="20">
        <v>42461</v>
      </c>
      <c r="M215" s="20">
        <v>42522</v>
      </c>
      <c r="N215" s="46" t="s">
        <v>45</v>
      </c>
      <c r="O215" s="72" t="s">
        <v>38</v>
      </c>
    </row>
    <row r="216" spans="1:15" s="6" customFormat="1" ht="36.75" customHeight="1">
      <c r="A216" s="43" t="s">
        <v>466</v>
      </c>
      <c r="B216" s="72" t="s">
        <v>574</v>
      </c>
      <c r="C216" s="72" t="s">
        <v>692</v>
      </c>
      <c r="D216" s="15" t="s">
        <v>121</v>
      </c>
      <c r="E216" s="21" t="s">
        <v>381</v>
      </c>
      <c r="F216" s="72">
        <v>642</v>
      </c>
      <c r="G216" s="72" t="s">
        <v>92</v>
      </c>
      <c r="H216" s="46" t="s">
        <v>260</v>
      </c>
      <c r="I216" s="9">
        <v>71176000000</v>
      </c>
      <c r="J216" s="46" t="s">
        <v>142</v>
      </c>
      <c r="K216" s="1">
        <v>500</v>
      </c>
      <c r="L216" s="20">
        <v>42461</v>
      </c>
      <c r="M216" s="20">
        <v>42522</v>
      </c>
      <c r="N216" s="46" t="s">
        <v>45</v>
      </c>
      <c r="O216" s="72" t="s">
        <v>38</v>
      </c>
    </row>
    <row r="217" spans="1:15" s="6" customFormat="1" ht="36.75" customHeight="1">
      <c r="A217" s="55" t="s">
        <v>467</v>
      </c>
      <c r="B217" s="43" t="s">
        <v>645</v>
      </c>
      <c r="C217" s="72" t="s">
        <v>646</v>
      </c>
      <c r="D217" s="15" t="s">
        <v>122</v>
      </c>
      <c r="E217" s="21" t="s">
        <v>381</v>
      </c>
      <c r="F217" s="72">
        <v>642</v>
      </c>
      <c r="G217" s="72" t="s">
        <v>92</v>
      </c>
      <c r="H217" s="46" t="s">
        <v>260</v>
      </c>
      <c r="I217" s="9">
        <v>71176000000</v>
      </c>
      <c r="J217" s="46" t="s">
        <v>142</v>
      </c>
      <c r="K217" s="1">
        <v>750</v>
      </c>
      <c r="L217" s="20">
        <v>42461</v>
      </c>
      <c r="M217" s="20">
        <v>42522</v>
      </c>
      <c r="N217" s="46" t="s">
        <v>45</v>
      </c>
      <c r="O217" s="72" t="s">
        <v>38</v>
      </c>
    </row>
    <row r="218" spans="1:15" s="5" customFormat="1" ht="36.75" customHeight="1">
      <c r="A218" s="43" t="s">
        <v>468</v>
      </c>
      <c r="B218" s="43" t="s">
        <v>702</v>
      </c>
      <c r="C218" s="72" t="s">
        <v>702</v>
      </c>
      <c r="D218" s="15" t="s">
        <v>126</v>
      </c>
      <c r="E218" s="21" t="s">
        <v>381</v>
      </c>
      <c r="F218" s="72">
        <v>642</v>
      </c>
      <c r="G218" s="72" t="s">
        <v>92</v>
      </c>
      <c r="H218" s="46" t="s">
        <v>260</v>
      </c>
      <c r="I218" s="9">
        <v>71176000000</v>
      </c>
      <c r="J218" s="46" t="s">
        <v>142</v>
      </c>
      <c r="K218" s="1">
        <v>420</v>
      </c>
      <c r="L218" s="20">
        <v>42461</v>
      </c>
      <c r="M218" s="20">
        <v>42522</v>
      </c>
      <c r="N218" s="46" t="s">
        <v>45</v>
      </c>
      <c r="O218" s="72" t="s">
        <v>38</v>
      </c>
    </row>
    <row r="219" spans="1:15" s="5" customFormat="1" ht="36.75" customHeight="1">
      <c r="A219" s="55" t="s">
        <v>469</v>
      </c>
      <c r="B219" s="43" t="s">
        <v>654</v>
      </c>
      <c r="C219" s="72" t="s">
        <v>703</v>
      </c>
      <c r="D219" s="3" t="s">
        <v>127</v>
      </c>
      <c r="E219" s="21" t="s">
        <v>381</v>
      </c>
      <c r="F219" s="72">
        <v>642</v>
      </c>
      <c r="G219" s="72" t="s">
        <v>92</v>
      </c>
      <c r="H219" s="46" t="s">
        <v>260</v>
      </c>
      <c r="I219" s="9">
        <v>71176000000</v>
      </c>
      <c r="J219" s="46" t="s">
        <v>142</v>
      </c>
      <c r="K219" s="1">
        <v>150</v>
      </c>
      <c r="L219" s="20">
        <v>42461</v>
      </c>
      <c r="M219" s="20">
        <v>42522</v>
      </c>
      <c r="N219" s="46" t="s">
        <v>45</v>
      </c>
      <c r="O219" s="72" t="s">
        <v>38</v>
      </c>
    </row>
    <row r="220" spans="1:15" s="5" customFormat="1" ht="36.75" customHeight="1">
      <c r="A220" s="43" t="s">
        <v>470</v>
      </c>
      <c r="B220" s="43" t="s">
        <v>706</v>
      </c>
      <c r="C220" s="72" t="s">
        <v>707</v>
      </c>
      <c r="D220" s="15" t="s">
        <v>129</v>
      </c>
      <c r="E220" s="21" t="s">
        <v>381</v>
      </c>
      <c r="F220" s="72">
        <v>642</v>
      </c>
      <c r="G220" s="72" t="s">
        <v>92</v>
      </c>
      <c r="H220" s="46" t="s">
        <v>260</v>
      </c>
      <c r="I220" s="9">
        <v>71176000000</v>
      </c>
      <c r="J220" s="46" t="s">
        <v>142</v>
      </c>
      <c r="K220" s="1">
        <f>56.64+9.44+28.32+20.06+35.4+23.6+5.9+59+59+59+18.88+84.96+59+13.452+70</f>
        <v>602.65200000000004</v>
      </c>
      <c r="L220" s="20">
        <v>42461</v>
      </c>
      <c r="M220" s="20">
        <v>42522</v>
      </c>
      <c r="N220" s="46" t="s">
        <v>45</v>
      </c>
      <c r="O220" s="72" t="s">
        <v>38</v>
      </c>
    </row>
    <row r="221" spans="1:15" s="5" customFormat="1" ht="36.75" customHeight="1">
      <c r="A221" s="55" t="s">
        <v>471</v>
      </c>
      <c r="B221" s="43" t="s">
        <v>706</v>
      </c>
      <c r="C221" s="72" t="s">
        <v>708</v>
      </c>
      <c r="D221" s="33" t="s">
        <v>130</v>
      </c>
      <c r="E221" s="21" t="s">
        <v>381</v>
      </c>
      <c r="F221" s="72">
        <v>642</v>
      </c>
      <c r="G221" s="72" t="s">
        <v>92</v>
      </c>
      <c r="H221" s="46" t="s">
        <v>260</v>
      </c>
      <c r="I221" s="9">
        <v>71176000000</v>
      </c>
      <c r="J221" s="46" t="s">
        <v>142</v>
      </c>
      <c r="K221" s="1">
        <v>250</v>
      </c>
      <c r="L221" s="20">
        <v>42461</v>
      </c>
      <c r="M221" s="20">
        <v>42522</v>
      </c>
      <c r="N221" s="46" t="s">
        <v>45</v>
      </c>
      <c r="O221" s="72" t="s">
        <v>38</v>
      </c>
    </row>
    <row r="222" spans="1:15" s="5" customFormat="1" ht="36.75" customHeight="1">
      <c r="A222" s="43" t="s">
        <v>810</v>
      </c>
      <c r="B222" s="63" t="s">
        <v>812</v>
      </c>
      <c r="C222" s="73" t="s">
        <v>813</v>
      </c>
      <c r="D222" s="33" t="s">
        <v>814</v>
      </c>
      <c r="E222" s="21" t="s">
        <v>381</v>
      </c>
      <c r="F222" s="72">
        <v>642</v>
      </c>
      <c r="G222" s="72" t="s">
        <v>92</v>
      </c>
      <c r="H222" s="46">
        <v>1</v>
      </c>
      <c r="I222" s="9">
        <v>71176000000</v>
      </c>
      <c r="J222" s="46" t="s">
        <v>142</v>
      </c>
      <c r="K222" s="1">
        <v>390</v>
      </c>
      <c r="L222" s="20">
        <v>42522</v>
      </c>
      <c r="M222" s="20">
        <v>42705</v>
      </c>
      <c r="N222" s="46" t="s">
        <v>45</v>
      </c>
      <c r="O222" s="72" t="s">
        <v>38</v>
      </c>
    </row>
    <row r="223" spans="1:15" s="5" customFormat="1" ht="36.75" customHeight="1">
      <c r="A223" s="55" t="s">
        <v>811</v>
      </c>
      <c r="B223" s="72" t="s">
        <v>574</v>
      </c>
      <c r="C223" s="72" t="s">
        <v>692</v>
      </c>
      <c r="D223" s="33" t="s">
        <v>815</v>
      </c>
      <c r="E223" s="21" t="s">
        <v>381</v>
      </c>
      <c r="F223" s="72">
        <v>642</v>
      </c>
      <c r="G223" s="72" t="s">
        <v>92</v>
      </c>
      <c r="H223" s="46" t="s">
        <v>260</v>
      </c>
      <c r="I223" s="9">
        <v>71176000000</v>
      </c>
      <c r="J223" s="46" t="s">
        <v>142</v>
      </c>
      <c r="K223" s="1">
        <v>177.9</v>
      </c>
      <c r="L223" s="20">
        <v>42522</v>
      </c>
      <c r="M223" s="20">
        <v>42705</v>
      </c>
      <c r="N223" s="46" t="s">
        <v>45</v>
      </c>
      <c r="O223" s="72" t="s">
        <v>38</v>
      </c>
    </row>
    <row r="224" spans="1:15" s="5" customFormat="1" ht="36.75" customHeight="1">
      <c r="A224" s="43" t="s">
        <v>819</v>
      </c>
      <c r="B224" s="72" t="s">
        <v>820</v>
      </c>
      <c r="C224" s="72" t="s">
        <v>821</v>
      </c>
      <c r="D224" s="33" t="s">
        <v>822</v>
      </c>
      <c r="E224" s="21" t="s">
        <v>381</v>
      </c>
      <c r="F224" s="72">
        <v>642</v>
      </c>
      <c r="G224" s="72" t="s">
        <v>92</v>
      </c>
      <c r="H224" s="46">
        <v>150</v>
      </c>
      <c r="I224" s="9">
        <v>71176000000</v>
      </c>
      <c r="J224" s="46" t="s">
        <v>142</v>
      </c>
      <c r="K224" s="1">
        <v>150</v>
      </c>
      <c r="L224" s="20">
        <v>42522</v>
      </c>
      <c r="M224" s="20">
        <v>42705</v>
      </c>
      <c r="N224" s="46" t="s">
        <v>45</v>
      </c>
      <c r="O224" s="72" t="s">
        <v>38</v>
      </c>
    </row>
    <row r="225" spans="1:15" s="5" customFormat="1">
      <c r="A225" s="120" t="s">
        <v>53</v>
      </c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2"/>
    </row>
    <row r="226" spans="1:15" s="5" customFormat="1" ht="48.75" customHeight="1">
      <c r="A226" s="43" t="s">
        <v>472</v>
      </c>
      <c r="B226" s="72" t="s">
        <v>717</v>
      </c>
      <c r="C226" s="72" t="s">
        <v>717</v>
      </c>
      <c r="D226" s="15" t="s">
        <v>91</v>
      </c>
      <c r="E226" s="21" t="s">
        <v>381</v>
      </c>
      <c r="F226" s="72">
        <v>642</v>
      </c>
      <c r="G226" s="46" t="s">
        <v>92</v>
      </c>
      <c r="H226" s="74" t="s">
        <v>93</v>
      </c>
      <c r="I226" s="9">
        <v>71176000000</v>
      </c>
      <c r="J226" s="46" t="s">
        <v>94</v>
      </c>
      <c r="K226" s="1">
        <v>591.17999999999995</v>
      </c>
      <c r="L226" s="20">
        <v>42552</v>
      </c>
      <c r="M226" s="20">
        <v>42614</v>
      </c>
      <c r="N226" s="46" t="s">
        <v>45</v>
      </c>
      <c r="O226" s="72" t="s">
        <v>38</v>
      </c>
    </row>
    <row r="227" spans="1:15" s="5" customFormat="1" ht="36.75" customHeight="1">
      <c r="A227" s="43" t="s">
        <v>473</v>
      </c>
      <c r="B227" s="72" t="s">
        <v>726</v>
      </c>
      <c r="C227" s="72" t="s">
        <v>726</v>
      </c>
      <c r="D227" s="40" t="s">
        <v>62</v>
      </c>
      <c r="E227" s="21" t="s">
        <v>381</v>
      </c>
      <c r="F227" s="72">
        <v>642</v>
      </c>
      <c r="G227" s="46" t="s">
        <v>92</v>
      </c>
      <c r="H227" s="74" t="s">
        <v>93</v>
      </c>
      <c r="I227" s="9">
        <v>71176000000</v>
      </c>
      <c r="J227" s="46" t="s">
        <v>94</v>
      </c>
      <c r="K227" s="4">
        <v>177</v>
      </c>
      <c r="L227" s="20">
        <v>42552</v>
      </c>
      <c r="M227" s="20">
        <v>42614</v>
      </c>
      <c r="N227" s="46" t="s">
        <v>45</v>
      </c>
      <c r="O227" s="72" t="s">
        <v>38</v>
      </c>
    </row>
    <row r="228" spans="1:15" s="5" customFormat="1" ht="36.75" customHeight="1">
      <c r="A228" s="43" t="s">
        <v>474</v>
      </c>
      <c r="B228" s="72" t="s">
        <v>729</v>
      </c>
      <c r="C228" s="72" t="s">
        <v>757</v>
      </c>
      <c r="D228" s="47" t="s">
        <v>60</v>
      </c>
      <c r="E228" s="21" t="s">
        <v>381</v>
      </c>
      <c r="F228" s="72">
        <v>642</v>
      </c>
      <c r="G228" s="46" t="s">
        <v>92</v>
      </c>
      <c r="H228" s="74">
        <v>1</v>
      </c>
      <c r="I228" s="9">
        <v>71176000000</v>
      </c>
      <c r="J228" s="46" t="s">
        <v>94</v>
      </c>
      <c r="K228" s="4">
        <v>289.00599999999997</v>
      </c>
      <c r="L228" s="20">
        <v>42552</v>
      </c>
      <c r="M228" s="20">
        <v>42705</v>
      </c>
      <c r="N228" s="46" t="s">
        <v>45</v>
      </c>
      <c r="O228" s="72" t="s">
        <v>38</v>
      </c>
    </row>
    <row r="229" spans="1:15" s="5" customFormat="1" ht="36.75" customHeight="1">
      <c r="A229" s="43" t="s">
        <v>475</v>
      </c>
      <c r="B229" s="72" t="s">
        <v>550</v>
      </c>
      <c r="C229" s="72" t="s">
        <v>579</v>
      </c>
      <c r="D229" s="15" t="s">
        <v>193</v>
      </c>
      <c r="E229" s="21" t="s">
        <v>381</v>
      </c>
      <c r="F229" s="72">
        <v>876</v>
      </c>
      <c r="G229" s="46" t="s">
        <v>133</v>
      </c>
      <c r="H229" s="74">
        <v>1</v>
      </c>
      <c r="I229" s="9">
        <v>71176000000</v>
      </c>
      <c r="J229" s="46" t="s">
        <v>94</v>
      </c>
      <c r="K229" s="1">
        <v>100</v>
      </c>
      <c r="L229" s="20">
        <v>42552</v>
      </c>
      <c r="M229" s="20">
        <v>42705</v>
      </c>
      <c r="N229" s="46" t="s">
        <v>45</v>
      </c>
      <c r="O229" s="72" t="s">
        <v>38</v>
      </c>
    </row>
    <row r="230" spans="1:15" s="5" customFormat="1" ht="36.75" customHeight="1">
      <c r="A230" s="43" t="s">
        <v>476</v>
      </c>
      <c r="B230" s="72" t="s">
        <v>719</v>
      </c>
      <c r="C230" s="72" t="s">
        <v>719</v>
      </c>
      <c r="D230" s="15" t="s">
        <v>347</v>
      </c>
      <c r="E230" s="21" t="s">
        <v>381</v>
      </c>
      <c r="F230" s="72">
        <v>876</v>
      </c>
      <c r="G230" s="46" t="s">
        <v>133</v>
      </c>
      <c r="H230" s="74">
        <v>1</v>
      </c>
      <c r="I230" s="9">
        <v>71176000000</v>
      </c>
      <c r="J230" s="46" t="s">
        <v>94</v>
      </c>
      <c r="K230" s="1">
        <v>100</v>
      </c>
      <c r="L230" s="20">
        <v>42552</v>
      </c>
      <c r="M230" s="20">
        <v>42705</v>
      </c>
      <c r="N230" s="46" t="s">
        <v>45</v>
      </c>
      <c r="O230" s="72" t="s">
        <v>38</v>
      </c>
    </row>
    <row r="231" spans="1:15" s="5" customFormat="1" ht="36.75" customHeight="1">
      <c r="A231" s="43" t="s">
        <v>477</v>
      </c>
      <c r="B231" s="72" t="s">
        <v>727</v>
      </c>
      <c r="C231" s="72" t="s">
        <v>728</v>
      </c>
      <c r="D231" s="15" t="s">
        <v>229</v>
      </c>
      <c r="E231" s="21" t="s">
        <v>381</v>
      </c>
      <c r="F231" s="72">
        <v>642</v>
      </c>
      <c r="G231" s="46" t="s">
        <v>92</v>
      </c>
      <c r="H231" s="74">
        <v>6</v>
      </c>
      <c r="I231" s="9">
        <v>71176000000</v>
      </c>
      <c r="J231" s="46" t="s">
        <v>94</v>
      </c>
      <c r="K231" s="4">
        <f>354+236</f>
        <v>590</v>
      </c>
      <c r="L231" s="20">
        <v>42552</v>
      </c>
      <c r="M231" s="20">
        <v>42705</v>
      </c>
      <c r="N231" s="46" t="s">
        <v>45</v>
      </c>
      <c r="O231" s="72" t="s">
        <v>38</v>
      </c>
    </row>
    <row r="232" spans="1:15" s="5" customFormat="1" ht="36.75" customHeight="1">
      <c r="A232" s="43" t="s">
        <v>478</v>
      </c>
      <c r="B232" s="72" t="s">
        <v>729</v>
      </c>
      <c r="C232" s="72" t="s">
        <v>730</v>
      </c>
      <c r="D232" s="15" t="s">
        <v>233</v>
      </c>
      <c r="E232" s="21" t="s">
        <v>381</v>
      </c>
      <c r="F232" s="72">
        <v>642</v>
      </c>
      <c r="G232" s="46" t="s">
        <v>92</v>
      </c>
      <c r="H232" s="74">
        <v>4</v>
      </c>
      <c r="I232" s="9">
        <v>71176000000</v>
      </c>
      <c r="J232" s="46" t="s">
        <v>94</v>
      </c>
      <c r="K232" s="4">
        <v>240.72</v>
      </c>
      <c r="L232" s="20">
        <v>42552</v>
      </c>
      <c r="M232" s="20">
        <v>42705</v>
      </c>
      <c r="N232" s="46" t="s">
        <v>45</v>
      </c>
      <c r="O232" s="72" t="s">
        <v>38</v>
      </c>
    </row>
    <row r="233" spans="1:15" s="5" customFormat="1" ht="36.75" customHeight="1">
      <c r="A233" s="43" t="s">
        <v>479</v>
      </c>
      <c r="B233" s="46" t="s">
        <v>569</v>
      </c>
      <c r="C233" s="72" t="s">
        <v>631</v>
      </c>
      <c r="D233" s="50" t="s">
        <v>360</v>
      </c>
      <c r="E233" s="21" t="s">
        <v>381</v>
      </c>
      <c r="F233" s="72">
        <v>642</v>
      </c>
      <c r="G233" s="46" t="s">
        <v>92</v>
      </c>
      <c r="H233" s="36" t="s">
        <v>93</v>
      </c>
      <c r="I233" s="9">
        <v>71176000000</v>
      </c>
      <c r="J233" s="46" t="s">
        <v>94</v>
      </c>
      <c r="K233" s="1">
        <f>300*1.18</f>
        <v>354</v>
      </c>
      <c r="L233" s="20">
        <v>42552</v>
      </c>
      <c r="M233" s="20">
        <v>42614</v>
      </c>
      <c r="N233" s="46" t="s">
        <v>45</v>
      </c>
      <c r="O233" s="72" t="s">
        <v>38</v>
      </c>
    </row>
    <row r="234" spans="1:15" s="5" customFormat="1" ht="37.5" customHeight="1">
      <c r="A234" s="43" t="s">
        <v>480</v>
      </c>
      <c r="B234" s="72" t="s">
        <v>638</v>
      </c>
      <c r="C234" s="72" t="s">
        <v>638</v>
      </c>
      <c r="D234" s="53" t="s">
        <v>372</v>
      </c>
      <c r="E234" s="21" t="s">
        <v>381</v>
      </c>
      <c r="F234" s="72">
        <v>642</v>
      </c>
      <c r="G234" s="46" t="s">
        <v>92</v>
      </c>
      <c r="H234" s="23">
        <v>1</v>
      </c>
      <c r="I234" s="9">
        <v>71176000000</v>
      </c>
      <c r="J234" s="46" t="s">
        <v>94</v>
      </c>
      <c r="K234" s="1">
        <f>120*1.18</f>
        <v>141.6</v>
      </c>
      <c r="L234" s="20">
        <v>42552</v>
      </c>
      <c r="M234" s="20">
        <v>42614</v>
      </c>
      <c r="N234" s="46" t="s">
        <v>45</v>
      </c>
      <c r="O234" s="72" t="s">
        <v>38</v>
      </c>
    </row>
    <row r="235" spans="1:15" s="5" customFormat="1" ht="37.5" customHeight="1">
      <c r="A235" s="43" t="s">
        <v>481</v>
      </c>
      <c r="B235" s="72" t="s">
        <v>731</v>
      </c>
      <c r="C235" s="72" t="s">
        <v>731</v>
      </c>
      <c r="D235" s="53" t="s">
        <v>369</v>
      </c>
      <c r="E235" s="21" t="s">
        <v>381</v>
      </c>
      <c r="F235" s="72">
        <v>642</v>
      </c>
      <c r="G235" s="46" t="s">
        <v>92</v>
      </c>
      <c r="H235" s="23">
        <v>1</v>
      </c>
      <c r="I235" s="9">
        <v>71176000000</v>
      </c>
      <c r="J235" s="46" t="s">
        <v>94</v>
      </c>
      <c r="K235" s="1">
        <f>500*1.18</f>
        <v>590</v>
      </c>
      <c r="L235" s="20">
        <v>42552</v>
      </c>
      <c r="M235" s="20">
        <v>42614</v>
      </c>
      <c r="N235" s="46" t="s">
        <v>45</v>
      </c>
      <c r="O235" s="72" t="s">
        <v>38</v>
      </c>
    </row>
    <row r="236" spans="1:15" s="5" customFormat="1" ht="37.5" customHeight="1">
      <c r="A236" s="43" t="s">
        <v>838</v>
      </c>
      <c r="B236" s="72" t="s">
        <v>748</v>
      </c>
      <c r="C236" s="72" t="s">
        <v>748</v>
      </c>
      <c r="D236" s="53" t="s">
        <v>842</v>
      </c>
      <c r="E236" s="21" t="s">
        <v>381</v>
      </c>
      <c r="F236" s="72">
        <v>642</v>
      </c>
      <c r="G236" s="46" t="s">
        <v>92</v>
      </c>
      <c r="H236" s="36" t="s">
        <v>93</v>
      </c>
      <c r="I236" s="9">
        <v>71176000000</v>
      </c>
      <c r="J236" s="46" t="s">
        <v>94</v>
      </c>
      <c r="K236" s="1">
        <v>300</v>
      </c>
      <c r="L236" s="20">
        <v>42553</v>
      </c>
      <c r="M236" s="20">
        <v>42705</v>
      </c>
      <c r="N236" s="46" t="s">
        <v>45</v>
      </c>
      <c r="O236" s="72" t="s">
        <v>38</v>
      </c>
    </row>
    <row r="237" spans="1:15" s="5" customFormat="1" ht="37.5" customHeight="1">
      <c r="A237" s="43" t="s">
        <v>839</v>
      </c>
      <c r="B237" s="72" t="s">
        <v>748</v>
      </c>
      <c r="C237" s="72" t="s">
        <v>748</v>
      </c>
      <c r="D237" s="53" t="s">
        <v>843</v>
      </c>
      <c r="E237" s="21" t="s">
        <v>381</v>
      </c>
      <c r="F237" s="72">
        <v>642</v>
      </c>
      <c r="G237" s="46" t="s">
        <v>92</v>
      </c>
      <c r="H237" s="36" t="s">
        <v>93</v>
      </c>
      <c r="I237" s="9">
        <v>71176000000</v>
      </c>
      <c r="J237" s="46" t="s">
        <v>94</v>
      </c>
      <c r="K237" s="1">
        <v>844.6</v>
      </c>
      <c r="L237" s="20">
        <v>42554</v>
      </c>
      <c r="M237" s="20">
        <v>42705</v>
      </c>
      <c r="N237" s="46" t="s">
        <v>45</v>
      </c>
      <c r="O237" s="72" t="s">
        <v>38</v>
      </c>
    </row>
    <row r="238" spans="1:15" s="5" customFormat="1" ht="37.5" customHeight="1">
      <c r="A238" s="43" t="s">
        <v>840</v>
      </c>
      <c r="B238" s="72" t="s">
        <v>836</v>
      </c>
      <c r="C238" s="72" t="s">
        <v>836</v>
      </c>
      <c r="D238" s="53" t="s">
        <v>844</v>
      </c>
      <c r="E238" s="21" t="s">
        <v>381</v>
      </c>
      <c r="F238" s="72">
        <v>642</v>
      </c>
      <c r="G238" s="46" t="s">
        <v>92</v>
      </c>
      <c r="H238" s="36" t="s">
        <v>93</v>
      </c>
      <c r="I238" s="9">
        <v>71176000000</v>
      </c>
      <c r="J238" s="46" t="s">
        <v>94</v>
      </c>
      <c r="K238" s="1">
        <v>922.899</v>
      </c>
      <c r="L238" s="20">
        <v>42555</v>
      </c>
      <c r="M238" s="20">
        <v>42705</v>
      </c>
      <c r="N238" s="46" t="s">
        <v>45</v>
      </c>
      <c r="O238" s="72" t="s">
        <v>38</v>
      </c>
    </row>
    <row r="239" spans="1:15" s="5" customFormat="1" ht="37.5" customHeight="1">
      <c r="A239" s="43" t="s">
        <v>841</v>
      </c>
      <c r="B239" s="72" t="s">
        <v>748</v>
      </c>
      <c r="C239" s="72" t="s">
        <v>748</v>
      </c>
      <c r="D239" s="53" t="s">
        <v>845</v>
      </c>
      <c r="E239" s="21" t="s">
        <v>381</v>
      </c>
      <c r="F239" s="72">
        <v>642</v>
      </c>
      <c r="G239" s="46" t="s">
        <v>92</v>
      </c>
      <c r="H239" s="36" t="s">
        <v>93</v>
      </c>
      <c r="I239" s="9">
        <v>71176000000</v>
      </c>
      <c r="J239" s="46" t="s">
        <v>94</v>
      </c>
      <c r="K239" s="1">
        <v>327.10300000000001</v>
      </c>
      <c r="L239" s="20">
        <v>42556</v>
      </c>
      <c r="M239" s="20">
        <v>42705</v>
      </c>
      <c r="N239" s="46" t="s">
        <v>45</v>
      </c>
      <c r="O239" s="72" t="s">
        <v>38</v>
      </c>
    </row>
    <row r="240" spans="1:15" s="5" customFormat="1" ht="55.5" customHeight="1">
      <c r="A240" s="43" t="s">
        <v>846</v>
      </c>
      <c r="B240" s="72" t="s">
        <v>638</v>
      </c>
      <c r="C240" s="72" t="s">
        <v>638</v>
      </c>
      <c r="D240" s="53" t="s">
        <v>847</v>
      </c>
      <c r="E240" s="21" t="s">
        <v>381</v>
      </c>
      <c r="F240" s="72">
        <v>876</v>
      </c>
      <c r="G240" s="46" t="s">
        <v>133</v>
      </c>
      <c r="H240" s="74">
        <v>1</v>
      </c>
      <c r="I240" s="9">
        <v>71176000000</v>
      </c>
      <c r="J240" s="46" t="s">
        <v>94</v>
      </c>
      <c r="K240" s="1">
        <v>270</v>
      </c>
      <c r="L240" s="20">
        <v>42556</v>
      </c>
      <c r="M240" s="20">
        <v>42705</v>
      </c>
      <c r="N240" s="46" t="s">
        <v>45</v>
      </c>
      <c r="O240" s="72" t="s">
        <v>38</v>
      </c>
    </row>
    <row r="241" spans="1:15" s="5" customFormat="1" ht="46.5" customHeight="1">
      <c r="A241" s="43" t="s">
        <v>852</v>
      </c>
      <c r="B241" s="72" t="s">
        <v>836</v>
      </c>
      <c r="C241" s="72" t="s">
        <v>836</v>
      </c>
      <c r="D241" s="53" t="s">
        <v>853</v>
      </c>
      <c r="E241" s="21" t="s">
        <v>381</v>
      </c>
      <c r="F241" s="72">
        <v>876</v>
      </c>
      <c r="G241" s="46" t="s">
        <v>133</v>
      </c>
      <c r="H241" s="74">
        <v>1</v>
      </c>
      <c r="I241" s="9">
        <v>71176000000</v>
      </c>
      <c r="J241" s="46" t="s">
        <v>94</v>
      </c>
      <c r="K241" s="1">
        <v>314.06700000000001</v>
      </c>
      <c r="L241" s="20">
        <v>42583</v>
      </c>
      <c r="M241" s="20">
        <v>42705</v>
      </c>
      <c r="N241" s="46" t="s">
        <v>45</v>
      </c>
      <c r="O241" s="72" t="s">
        <v>38</v>
      </c>
    </row>
    <row r="242" spans="1:15" s="5" customFormat="1">
      <c r="A242" s="120" t="s">
        <v>54</v>
      </c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1:15" s="5" customFormat="1" ht="36.75" customHeight="1">
      <c r="A243" s="43" t="s">
        <v>483</v>
      </c>
      <c r="B243" s="72" t="s">
        <v>650</v>
      </c>
      <c r="C243" s="72" t="s">
        <v>650</v>
      </c>
      <c r="D243" s="15" t="s">
        <v>97</v>
      </c>
      <c r="E243" s="21" t="s">
        <v>381</v>
      </c>
      <c r="F243" s="72">
        <v>642</v>
      </c>
      <c r="G243" s="72" t="s">
        <v>92</v>
      </c>
      <c r="H243" s="36" t="s">
        <v>93</v>
      </c>
      <c r="I243" s="9">
        <v>71176000000</v>
      </c>
      <c r="J243" s="46" t="s">
        <v>142</v>
      </c>
      <c r="K243" s="44">
        <v>410</v>
      </c>
      <c r="L243" s="20">
        <v>42552</v>
      </c>
      <c r="M243" s="20">
        <v>42614</v>
      </c>
      <c r="N243" s="46" t="s">
        <v>45</v>
      </c>
      <c r="O243" s="72" t="s">
        <v>38</v>
      </c>
    </row>
    <row r="244" spans="1:15" s="5" customFormat="1" ht="36.75" customHeight="1">
      <c r="A244" s="43" t="s">
        <v>484</v>
      </c>
      <c r="B244" s="72" t="s">
        <v>732</v>
      </c>
      <c r="C244" s="72" t="s">
        <v>733</v>
      </c>
      <c r="D244" s="15" t="s">
        <v>357</v>
      </c>
      <c r="E244" s="21" t="s">
        <v>381</v>
      </c>
      <c r="F244" s="72">
        <v>362</v>
      </c>
      <c r="G244" s="72" t="s">
        <v>295</v>
      </c>
      <c r="H244" s="46">
        <v>12</v>
      </c>
      <c r="I244" s="9">
        <v>71176000000</v>
      </c>
      <c r="J244" s="46" t="s">
        <v>142</v>
      </c>
      <c r="K244" s="44">
        <f>190*1.18</f>
        <v>224.2</v>
      </c>
      <c r="L244" s="20">
        <v>42552</v>
      </c>
      <c r="M244" s="20">
        <v>42705</v>
      </c>
      <c r="N244" s="46" t="s">
        <v>45</v>
      </c>
      <c r="O244" s="72" t="s">
        <v>38</v>
      </c>
    </row>
    <row r="245" spans="1:15" s="5" customFormat="1" ht="36.75" customHeight="1">
      <c r="A245" s="43" t="s">
        <v>485</v>
      </c>
      <c r="B245" s="77" t="s">
        <v>141</v>
      </c>
      <c r="C245" s="77" t="s">
        <v>656</v>
      </c>
      <c r="D245" s="15" t="s">
        <v>778</v>
      </c>
      <c r="E245" s="21" t="s">
        <v>381</v>
      </c>
      <c r="F245" s="77">
        <v>168</v>
      </c>
      <c r="G245" s="77" t="s">
        <v>132</v>
      </c>
      <c r="H245" s="46">
        <v>750</v>
      </c>
      <c r="I245" s="9">
        <v>71176000000</v>
      </c>
      <c r="J245" s="46" t="s">
        <v>142</v>
      </c>
      <c r="K245" s="1">
        <v>29250</v>
      </c>
      <c r="L245" s="20">
        <v>42644</v>
      </c>
      <c r="M245" s="20">
        <v>42705</v>
      </c>
      <c r="N245" s="77" t="s">
        <v>45</v>
      </c>
      <c r="O245" s="77" t="s">
        <v>38</v>
      </c>
    </row>
    <row r="246" spans="1:15" s="5" customFormat="1" ht="36.75" customHeight="1">
      <c r="A246" s="43" t="s">
        <v>486</v>
      </c>
      <c r="B246" s="72" t="s">
        <v>573</v>
      </c>
      <c r="C246" s="72" t="s">
        <v>657</v>
      </c>
      <c r="D246" s="15" t="s">
        <v>100</v>
      </c>
      <c r="E246" s="21" t="s">
        <v>381</v>
      </c>
      <c r="F246" s="72">
        <v>642</v>
      </c>
      <c r="G246" s="72" t="s">
        <v>92</v>
      </c>
      <c r="H246" s="36" t="s">
        <v>93</v>
      </c>
      <c r="I246" s="9">
        <v>71176000000</v>
      </c>
      <c r="J246" s="46" t="s">
        <v>142</v>
      </c>
      <c r="K246" s="44">
        <v>900</v>
      </c>
      <c r="L246" s="20">
        <v>42552</v>
      </c>
      <c r="M246" s="20">
        <v>42614</v>
      </c>
      <c r="N246" s="46" t="s">
        <v>45</v>
      </c>
      <c r="O246" s="72" t="s">
        <v>38</v>
      </c>
    </row>
    <row r="247" spans="1:15" s="5" customFormat="1" ht="36.75" customHeight="1">
      <c r="A247" s="43" t="s">
        <v>487</v>
      </c>
      <c r="B247" s="72" t="s">
        <v>552</v>
      </c>
      <c r="C247" s="72" t="s">
        <v>658</v>
      </c>
      <c r="D247" s="15" t="s">
        <v>101</v>
      </c>
      <c r="E247" s="21" t="s">
        <v>381</v>
      </c>
      <c r="F247" s="72">
        <v>642</v>
      </c>
      <c r="G247" s="72" t="s">
        <v>92</v>
      </c>
      <c r="H247" s="36" t="s">
        <v>93</v>
      </c>
      <c r="I247" s="9">
        <v>71176000000</v>
      </c>
      <c r="J247" s="46" t="s">
        <v>142</v>
      </c>
      <c r="K247" s="72">
        <f>212.4+11.8+590</f>
        <v>814.2</v>
      </c>
      <c r="L247" s="20">
        <v>42552</v>
      </c>
      <c r="M247" s="20">
        <v>42614</v>
      </c>
      <c r="N247" s="46" t="s">
        <v>45</v>
      </c>
      <c r="O247" s="72" t="s">
        <v>38</v>
      </c>
    </row>
    <row r="248" spans="1:15" s="5" customFormat="1" ht="36.75" customHeight="1">
      <c r="A248" s="43" t="s">
        <v>488</v>
      </c>
      <c r="B248" s="72" t="s">
        <v>573</v>
      </c>
      <c r="C248" s="72" t="s">
        <v>659</v>
      </c>
      <c r="D248" s="15" t="s">
        <v>143</v>
      </c>
      <c r="E248" s="21" t="s">
        <v>381</v>
      </c>
      <c r="F248" s="72">
        <v>642</v>
      </c>
      <c r="G248" s="72" t="s">
        <v>92</v>
      </c>
      <c r="H248" s="36" t="s">
        <v>93</v>
      </c>
      <c r="I248" s="9">
        <v>71176000000</v>
      </c>
      <c r="J248" s="46" t="s">
        <v>142</v>
      </c>
      <c r="K248" s="72">
        <f>390*1.18</f>
        <v>460.2</v>
      </c>
      <c r="L248" s="20">
        <v>42552</v>
      </c>
      <c r="M248" s="20">
        <v>42614</v>
      </c>
      <c r="N248" s="46" t="s">
        <v>45</v>
      </c>
      <c r="O248" s="72" t="s">
        <v>38</v>
      </c>
    </row>
    <row r="249" spans="1:15" s="5" customFormat="1" ht="36.75" customHeight="1">
      <c r="A249" s="43" t="s">
        <v>489</v>
      </c>
      <c r="B249" s="72" t="s">
        <v>553</v>
      </c>
      <c r="C249" s="72" t="s">
        <v>734</v>
      </c>
      <c r="D249" s="15" t="s">
        <v>298</v>
      </c>
      <c r="E249" s="21" t="s">
        <v>381</v>
      </c>
      <c r="F249" s="72">
        <v>642</v>
      </c>
      <c r="G249" s="72" t="s">
        <v>92</v>
      </c>
      <c r="H249" s="46">
        <v>1500</v>
      </c>
      <c r="I249" s="9">
        <v>71176000000</v>
      </c>
      <c r="J249" s="46" t="s">
        <v>142</v>
      </c>
      <c r="K249" s="1">
        <v>1042.5</v>
      </c>
      <c r="L249" s="20">
        <v>42552</v>
      </c>
      <c r="M249" s="20">
        <v>42705</v>
      </c>
      <c r="N249" s="46" t="s">
        <v>156</v>
      </c>
      <c r="O249" s="72" t="s">
        <v>38</v>
      </c>
    </row>
    <row r="250" spans="1:15" s="5" customFormat="1" ht="36.75" customHeight="1">
      <c r="A250" s="43" t="s">
        <v>490</v>
      </c>
      <c r="B250" s="72" t="s">
        <v>552</v>
      </c>
      <c r="C250" s="72" t="s">
        <v>552</v>
      </c>
      <c r="D250" s="15" t="s">
        <v>102</v>
      </c>
      <c r="E250" s="21" t="s">
        <v>381</v>
      </c>
      <c r="F250" s="72">
        <v>642</v>
      </c>
      <c r="G250" s="72" t="s">
        <v>92</v>
      </c>
      <c r="H250" s="36" t="s">
        <v>93</v>
      </c>
      <c r="I250" s="9">
        <v>71176000000</v>
      </c>
      <c r="J250" s="46" t="s">
        <v>142</v>
      </c>
      <c r="K250" s="72">
        <f>631.3</f>
        <v>631.29999999999995</v>
      </c>
      <c r="L250" s="20">
        <v>42552</v>
      </c>
      <c r="M250" s="20">
        <v>42614</v>
      </c>
      <c r="N250" s="46" t="s">
        <v>45</v>
      </c>
      <c r="O250" s="72" t="s">
        <v>38</v>
      </c>
    </row>
    <row r="251" spans="1:15" s="5" customFormat="1" ht="36.75" customHeight="1">
      <c r="A251" s="43" t="s">
        <v>491</v>
      </c>
      <c r="B251" s="72" t="s">
        <v>668</v>
      </c>
      <c r="C251" s="72" t="s">
        <v>669</v>
      </c>
      <c r="D251" s="15" t="s">
        <v>109</v>
      </c>
      <c r="E251" s="21" t="s">
        <v>381</v>
      </c>
      <c r="F251" s="72">
        <v>642</v>
      </c>
      <c r="G251" s="72" t="s">
        <v>92</v>
      </c>
      <c r="H251" s="36" t="s">
        <v>93</v>
      </c>
      <c r="I251" s="9">
        <v>71176000000</v>
      </c>
      <c r="J251" s="46" t="s">
        <v>142</v>
      </c>
      <c r="K251" s="72">
        <f>1420.13/2</f>
        <v>710.06500000000005</v>
      </c>
      <c r="L251" s="20">
        <v>42552</v>
      </c>
      <c r="M251" s="20">
        <v>42614</v>
      </c>
      <c r="N251" s="46" t="s">
        <v>45</v>
      </c>
      <c r="O251" s="72" t="s">
        <v>38</v>
      </c>
    </row>
    <row r="252" spans="1:15" s="5" customFormat="1" ht="36.75" customHeight="1">
      <c r="A252" s="43" t="s">
        <v>492</v>
      </c>
      <c r="B252" s="72" t="s">
        <v>141</v>
      </c>
      <c r="C252" s="72" t="s">
        <v>670</v>
      </c>
      <c r="D252" s="15" t="s">
        <v>136</v>
      </c>
      <c r="E252" s="21" t="s">
        <v>381</v>
      </c>
      <c r="F252" s="72">
        <v>876</v>
      </c>
      <c r="G252" s="46" t="s">
        <v>133</v>
      </c>
      <c r="H252" s="36" t="s">
        <v>93</v>
      </c>
      <c r="I252" s="9">
        <v>71176000000</v>
      </c>
      <c r="J252" s="46" t="s">
        <v>142</v>
      </c>
      <c r="K252" s="44">
        <v>990</v>
      </c>
      <c r="L252" s="20">
        <v>42552</v>
      </c>
      <c r="M252" s="20">
        <v>42614</v>
      </c>
      <c r="N252" s="46" t="s">
        <v>45</v>
      </c>
      <c r="O252" s="72" t="s">
        <v>38</v>
      </c>
    </row>
    <row r="253" spans="1:15" s="5" customFormat="1" ht="36.75" customHeight="1">
      <c r="A253" s="43" t="s">
        <v>493</v>
      </c>
      <c r="B253" s="43" t="s">
        <v>672</v>
      </c>
      <c r="C253" s="43" t="s">
        <v>672</v>
      </c>
      <c r="D253" s="15" t="s">
        <v>111</v>
      </c>
      <c r="E253" s="21" t="s">
        <v>381</v>
      </c>
      <c r="F253" s="72">
        <v>642</v>
      </c>
      <c r="G253" s="72" t="s">
        <v>92</v>
      </c>
      <c r="H253" s="46" t="s">
        <v>93</v>
      </c>
      <c r="I253" s="9">
        <v>71176000000</v>
      </c>
      <c r="J253" s="46" t="s">
        <v>142</v>
      </c>
      <c r="K253" s="44">
        <v>600</v>
      </c>
      <c r="L253" s="20">
        <v>42552</v>
      </c>
      <c r="M253" s="20">
        <v>42614</v>
      </c>
      <c r="N253" s="46" t="s">
        <v>45</v>
      </c>
      <c r="O253" s="72" t="s">
        <v>38</v>
      </c>
    </row>
    <row r="254" spans="1:15" s="5" customFormat="1" ht="36.75" customHeight="1">
      <c r="A254" s="43" t="s">
        <v>494</v>
      </c>
      <c r="B254" s="43" t="s">
        <v>675</v>
      </c>
      <c r="C254" s="72" t="s">
        <v>676</v>
      </c>
      <c r="D254" s="15" t="s">
        <v>137</v>
      </c>
      <c r="E254" s="21" t="s">
        <v>381</v>
      </c>
      <c r="F254" s="72">
        <v>642</v>
      </c>
      <c r="G254" s="72" t="s">
        <v>92</v>
      </c>
      <c r="H254" s="36" t="s">
        <v>93</v>
      </c>
      <c r="I254" s="9">
        <v>71176000000</v>
      </c>
      <c r="J254" s="46" t="s">
        <v>142</v>
      </c>
      <c r="K254" s="1">
        <f>220+150+100+100+35</f>
        <v>605</v>
      </c>
      <c r="L254" s="20">
        <v>42552</v>
      </c>
      <c r="M254" s="20">
        <v>42614</v>
      </c>
      <c r="N254" s="46" t="s">
        <v>45</v>
      </c>
      <c r="O254" s="72" t="s">
        <v>38</v>
      </c>
    </row>
    <row r="255" spans="1:15" s="5" customFormat="1" ht="36.75" customHeight="1">
      <c r="A255" s="43" t="s">
        <v>495</v>
      </c>
      <c r="B255" s="46" t="s">
        <v>569</v>
      </c>
      <c r="C255" s="72" t="s">
        <v>631</v>
      </c>
      <c r="D255" s="15" t="s">
        <v>361</v>
      </c>
      <c r="E255" s="21" t="s">
        <v>381</v>
      </c>
      <c r="F255" s="72">
        <v>642</v>
      </c>
      <c r="G255" s="72" t="s">
        <v>92</v>
      </c>
      <c r="H255" s="46">
        <v>38</v>
      </c>
      <c r="I255" s="9">
        <v>71176000000</v>
      </c>
      <c r="J255" s="46" t="s">
        <v>142</v>
      </c>
      <c r="K255" s="44">
        <f>450*1.18</f>
        <v>531</v>
      </c>
      <c r="L255" s="20">
        <v>42552</v>
      </c>
      <c r="M255" s="20">
        <v>42614</v>
      </c>
      <c r="N255" s="46" t="s">
        <v>45</v>
      </c>
      <c r="O255" s="72" t="s">
        <v>38</v>
      </c>
    </row>
    <row r="256" spans="1:15" s="5" customFormat="1" ht="36.75" customHeight="1">
      <c r="A256" s="43" t="s">
        <v>496</v>
      </c>
      <c r="B256" s="72" t="s">
        <v>573</v>
      </c>
      <c r="C256" s="54">
        <v>37217</v>
      </c>
      <c r="D256" s="15" t="s">
        <v>117</v>
      </c>
      <c r="E256" s="21" t="s">
        <v>381</v>
      </c>
      <c r="F256" s="72">
        <v>642</v>
      </c>
      <c r="G256" s="72" t="s">
        <v>92</v>
      </c>
      <c r="H256" s="36" t="s">
        <v>93</v>
      </c>
      <c r="I256" s="9">
        <v>71176000000</v>
      </c>
      <c r="J256" s="46" t="s">
        <v>142</v>
      </c>
      <c r="K256" s="72">
        <f>230*1.18</f>
        <v>271.39999999999998</v>
      </c>
      <c r="L256" s="20">
        <v>42552</v>
      </c>
      <c r="M256" s="20">
        <v>42614</v>
      </c>
      <c r="N256" s="46" t="s">
        <v>45</v>
      </c>
      <c r="O256" s="72" t="s">
        <v>38</v>
      </c>
    </row>
    <row r="257" spans="1:15" s="5" customFormat="1" ht="36.75" customHeight="1">
      <c r="A257" s="43" t="s">
        <v>497</v>
      </c>
      <c r="B257" s="72" t="s">
        <v>574</v>
      </c>
      <c r="C257" s="72" t="s">
        <v>692</v>
      </c>
      <c r="D257" s="15" t="s">
        <v>121</v>
      </c>
      <c r="E257" s="21" t="s">
        <v>381</v>
      </c>
      <c r="F257" s="72">
        <v>642</v>
      </c>
      <c r="G257" s="72" t="s">
        <v>92</v>
      </c>
      <c r="H257" s="36" t="s">
        <v>93</v>
      </c>
      <c r="I257" s="9">
        <v>71176000000</v>
      </c>
      <c r="J257" s="46" t="s">
        <v>142</v>
      </c>
      <c r="K257" s="44">
        <v>900</v>
      </c>
      <c r="L257" s="20">
        <v>42552</v>
      </c>
      <c r="M257" s="20">
        <v>42614</v>
      </c>
      <c r="N257" s="46" t="s">
        <v>45</v>
      </c>
      <c r="O257" s="72" t="s">
        <v>38</v>
      </c>
    </row>
    <row r="258" spans="1:15" s="5" customFormat="1" ht="36.75" customHeight="1">
      <c r="A258" s="43" t="s">
        <v>498</v>
      </c>
      <c r="B258" s="43" t="s">
        <v>645</v>
      </c>
      <c r="C258" s="72" t="s">
        <v>646</v>
      </c>
      <c r="D258" s="15" t="s">
        <v>122</v>
      </c>
      <c r="E258" s="21" t="s">
        <v>381</v>
      </c>
      <c r="F258" s="72">
        <v>642</v>
      </c>
      <c r="G258" s="72" t="s">
        <v>92</v>
      </c>
      <c r="H258" s="36" t="s">
        <v>93</v>
      </c>
      <c r="I258" s="9">
        <v>71176000000</v>
      </c>
      <c r="J258" s="46" t="s">
        <v>142</v>
      </c>
      <c r="K258" s="44">
        <v>700</v>
      </c>
      <c r="L258" s="20">
        <v>42552</v>
      </c>
      <c r="M258" s="20">
        <v>42614</v>
      </c>
      <c r="N258" s="46" t="s">
        <v>45</v>
      </c>
      <c r="O258" s="72" t="s">
        <v>38</v>
      </c>
    </row>
    <row r="259" spans="1:15" s="5" customFormat="1" ht="36.75" customHeight="1">
      <c r="A259" s="43" t="s">
        <v>499</v>
      </c>
      <c r="B259" s="43" t="s">
        <v>702</v>
      </c>
      <c r="C259" s="72" t="s">
        <v>702</v>
      </c>
      <c r="D259" s="15" t="s">
        <v>126</v>
      </c>
      <c r="E259" s="21" t="s">
        <v>381</v>
      </c>
      <c r="F259" s="72">
        <v>642</v>
      </c>
      <c r="G259" s="72" t="s">
        <v>92</v>
      </c>
      <c r="H259" s="36" t="s">
        <v>93</v>
      </c>
      <c r="I259" s="9">
        <v>71176000000</v>
      </c>
      <c r="J259" s="46" t="s">
        <v>142</v>
      </c>
      <c r="K259" s="1">
        <v>200</v>
      </c>
      <c r="L259" s="20">
        <v>42552</v>
      </c>
      <c r="M259" s="20">
        <v>42614</v>
      </c>
      <c r="N259" s="46" t="s">
        <v>45</v>
      </c>
      <c r="O259" s="72" t="s">
        <v>38</v>
      </c>
    </row>
    <row r="260" spans="1:15" s="5" customFormat="1" ht="36.75" customHeight="1">
      <c r="A260" s="43" t="s">
        <v>500</v>
      </c>
      <c r="B260" s="43" t="s">
        <v>654</v>
      </c>
      <c r="C260" s="72" t="s">
        <v>703</v>
      </c>
      <c r="D260" s="3" t="s">
        <v>127</v>
      </c>
      <c r="E260" s="21" t="s">
        <v>381</v>
      </c>
      <c r="F260" s="72">
        <v>642</v>
      </c>
      <c r="G260" s="72" t="s">
        <v>92</v>
      </c>
      <c r="H260" s="46" t="s">
        <v>93</v>
      </c>
      <c r="I260" s="9">
        <v>71176000000</v>
      </c>
      <c r="J260" s="46" t="s">
        <v>142</v>
      </c>
      <c r="K260" s="1">
        <v>100</v>
      </c>
      <c r="L260" s="20">
        <v>42552</v>
      </c>
      <c r="M260" s="20">
        <v>42614</v>
      </c>
      <c r="N260" s="46" t="s">
        <v>45</v>
      </c>
      <c r="O260" s="72" t="s">
        <v>38</v>
      </c>
    </row>
    <row r="261" spans="1:15" s="5" customFormat="1" ht="36.75" customHeight="1">
      <c r="A261" s="43" t="s">
        <v>501</v>
      </c>
      <c r="B261" s="43" t="s">
        <v>706</v>
      </c>
      <c r="C261" s="72" t="s">
        <v>707</v>
      </c>
      <c r="D261" s="15" t="s">
        <v>129</v>
      </c>
      <c r="E261" s="21" t="s">
        <v>381</v>
      </c>
      <c r="F261" s="72">
        <v>642</v>
      </c>
      <c r="G261" s="72" t="s">
        <v>92</v>
      </c>
      <c r="H261" s="46" t="s">
        <v>93</v>
      </c>
      <c r="I261" s="9">
        <v>71176000000</v>
      </c>
      <c r="J261" s="46" t="s">
        <v>142</v>
      </c>
      <c r="K261" s="1">
        <f>9.44+23.6+5.9+59+59+18.88+169.92+218.3+70</f>
        <v>634.04</v>
      </c>
      <c r="L261" s="20">
        <v>42552</v>
      </c>
      <c r="M261" s="20">
        <v>42614</v>
      </c>
      <c r="N261" s="46" t="s">
        <v>45</v>
      </c>
      <c r="O261" s="72" t="s">
        <v>38</v>
      </c>
    </row>
    <row r="262" spans="1:15" s="5" customFormat="1" ht="36.75" customHeight="1">
      <c r="A262" s="43" t="s">
        <v>502</v>
      </c>
      <c r="B262" s="43" t="s">
        <v>706</v>
      </c>
      <c r="C262" s="72" t="s">
        <v>708</v>
      </c>
      <c r="D262" s="33" t="s">
        <v>130</v>
      </c>
      <c r="E262" s="21" t="s">
        <v>381</v>
      </c>
      <c r="F262" s="72">
        <v>642</v>
      </c>
      <c r="G262" s="72" t="s">
        <v>92</v>
      </c>
      <c r="H262" s="36" t="s">
        <v>93</v>
      </c>
      <c r="I262" s="9">
        <v>71176000000</v>
      </c>
      <c r="J262" s="46" t="s">
        <v>142</v>
      </c>
      <c r="K262" s="1">
        <v>150</v>
      </c>
      <c r="L262" s="20">
        <v>42552</v>
      </c>
      <c r="M262" s="20">
        <v>42614</v>
      </c>
      <c r="N262" s="46" t="s">
        <v>45</v>
      </c>
      <c r="O262" s="72" t="s">
        <v>38</v>
      </c>
    </row>
    <row r="263" spans="1:15" s="5" customFormat="1" ht="36.75" customHeight="1">
      <c r="A263" s="43" t="s">
        <v>503</v>
      </c>
      <c r="B263" s="43" t="s">
        <v>553</v>
      </c>
      <c r="C263" s="72" t="s">
        <v>552</v>
      </c>
      <c r="D263" s="15" t="s">
        <v>285</v>
      </c>
      <c r="E263" s="21" t="s">
        <v>381</v>
      </c>
      <c r="F263" s="72">
        <v>642</v>
      </c>
      <c r="G263" s="72" t="s">
        <v>92</v>
      </c>
      <c r="H263" s="46" t="s">
        <v>93</v>
      </c>
      <c r="I263" s="9">
        <v>71176000000</v>
      </c>
      <c r="J263" s="46" t="s">
        <v>142</v>
      </c>
      <c r="K263" s="44">
        <v>956</v>
      </c>
      <c r="L263" s="20">
        <v>42552</v>
      </c>
      <c r="M263" s="20">
        <v>42614</v>
      </c>
      <c r="N263" s="46" t="s">
        <v>45</v>
      </c>
      <c r="O263" s="72" t="s">
        <v>38</v>
      </c>
    </row>
    <row r="264" spans="1:15" s="5" customFormat="1" ht="36.75" customHeight="1">
      <c r="A264" s="43" t="s">
        <v>504</v>
      </c>
      <c r="B264" s="43" t="s">
        <v>553</v>
      </c>
      <c r="C264" s="72" t="s">
        <v>552</v>
      </c>
      <c r="D264" s="15" t="s">
        <v>286</v>
      </c>
      <c r="E264" s="21" t="s">
        <v>381</v>
      </c>
      <c r="F264" s="72">
        <v>642</v>
      </c>
      <c r="G264" s="72" t="s">
        <v>92</v>
      </c>
      <c r="H264" s="46" t="s">
        <v>93</v>
      </c>
      <c r="I264" s="9">
        <v>71176000000</v>
      </c>
      <c r="J264" s="46" t="s">
        <v>142</v>
      </c>
      <c r="K264" s="44">
        <v>900</v>
      </c>
      <c r="L264" s="20">
        <v>42552</v>
      </c>
      <c r="M264" s="20">
        <v>42614</v>
      </c>
      <c r="N264" s="46" t="s">
        <v>45</v>
      </c>
      <c r="O264" s="72" t="s">
        <v>38</v>
      </c>
    </row>
    <row r="265" spans="1:15" s="5" customFormat="1" ht="36.75" customHeight="1">
      <c r="A265" s="43" t="s">
        <v>505</v>
      </c>
      <c r="B265" s="43" t="s">
        <v>709</v>
      </c>
      <c r="C265" s="72" t="s">
        <v>710</v>
      </c>
      <c r="D265" s="15" t="s">
        <v>287</v>
      </c>
      <c r="E265" s="21" t="s">
        <v>381</v>
      </c>
      <c r="F265" s="72">
        <v>642</v>
      </c>
      <c r="G265" s="72" t="s">
        <v>92</v>
      </c>
      <c r="H265" s="46" t="s">
        <v>93</v>
      </c>
      <c r="I265" s="9">
        <v>71176000000</v>
      </c>
      <c r="J265" s="46" t="s">
        <v>142</v>
      </c>
      <c r="K265" s="44">
        <v>999</v>
      </c>
      <c r="L265" s="20">
        <v>42552</v>
      </c>
      <c r="M265" s="20">
        <v>42614</v>
      </c>
      <c r="N265" s="46" t="s">
        <v>45</v>
      </c>
      <c r="O265" s="72" t="s">
        <v>38</v>
      </c>
    </row>
    <row r="266" spans="1:15" s="5" customFormat="1" ht="36.75" customHeight="1">
      <c r="A266" s="43" t="s">
        <v>506</v>
      </c>
      <c r="B266" s="43" t="s">
        <v>709</v>
      </c>
      <c r="C266" s="72" t="s">
        <v>710</v>
      </c>
      <c r="D266" s="15" t="s">
        <v>288</v>
      </c>
      <c r="E266" s="21" t="s">
        <v>381</v>
      </c>
      <c r="F266" s="72">
        <v>642</v>
      </c>
      <c r="G266" s="72" t="s">
        <v>92</v>
      </c>
      <c r="H266" s="46" t="s">
        <v>93</v>
      </c>
      <c r="I266" s="9">
        <v>71176000000</v>
      </c>
      <c r="J266" s="46" t="s">
        <v>142</v>
      </c>
      <c r="K266" s="44">
        <v>999</v>
      </c>
      <c r="L266" s="20">
        <v>42552</v>
      </c>
      <c r="M266" s="20">
        <v>42614</v>
      </c>
      <c r="N266" s="46" t="s">
        <v>45</v>
      </c>
      <c r="O266" s="72" t="s">
        <v>38</v>
      </c>
    </row>
    <row r="267" spans="1:15" s="5" customFormat="1" ht="36.75" customHeight="1">
      <c r="A267" s="43" t="s">
        <v>507</v>
      </c>
      <c r="B267" s="43" t="s">
        <v>553</v>
      </c>
      <c r="C267" s="72" t="s">
        <v>553</v>
      </c>
      <c r="D267" s="15" t="s">
        <v>289</v>
      </c>
      <c r="E267" s="21" t="s">
        <v>381</v>
      </c>
      <c r="F267" s="72">
        <v>642</v>
      </c>
      <c r="G267" s="72" t="s">
        <v>92</v>
      </c>
      <c r="H267" s="46" t="s">
        <v>93</v>
      </c>
      <c r="I267" s="9">
        <v>71176000000</v>
      </c>
      <c r="J267" s="46" t="s">
        <v>142</v>
      </c>
      <c r="K267" s="44">
        <v>800</v>
      </c>
      <c r="L267" s="20">
        <v>42552</v>
      </c>
      <c r="M267" s="20">
        <v>42614</v>
      </c>
      <c r="N267" s="46" t="s">
        <v>45</v>
      </c>
      <c r="O267" s="72" t="s">
        <v>38</v>
      </c>
    </row>
    <row r="268" spans="1:15" s="5" customFormat="1" ht="36.75" customHeight="1">
      <c r="A268" s="43" t="s">
        <v>508</v>
      </c>
      <c r="B268" s="43" t="s">
        <v>553</v>
      </c>
      <c r="C268" s="72" t="s">
        <v>553</v>
      </c>
      <c r="D268" s="15" t="s">
        <v>290</v>
      </c>
      <c r="E268" s="21" t="s">
        <v>381</v>
      </c>
      <c r="F268" s="72">
        <v>642</v>
      </c>
      <c r="G268" s="72" t="s">
        <v>92</v>
      </c>
      <c r="H268" s="46" t="s">
        <v>93</v>
      </c>
      <c r="I268" s="9">
        <v>71176000000</v>
      </c>
      <c r="J268" s="46" t="s">
        <v>142</v>
      </c>
      <c r="K268" s="44">
        <v>900</v>
      </c>
      <c r="L268" s="20">
        <v>42552</v>
      </c>
      <c r="M268" s="20">
        <v>42614</v>
      </c>
      <c r="N268" s="46" t="s">
        <v>45</v>
      </c>
      <c r="O268" s="72" t="s">
        <v>38</v>
      </c>
    </row>
    <row r="269" spans="1:15" s="5" customFormat="1" ht="36.75" customHeight="1">
      <c r="A269" s="43" t="s">
        <v>509</v>
      </c>
      <c r="B269" s="43" t="s">
        <v>849</v>
      </c>
      <c r="C269" s="72" t="s">
        <v>850</v>
      </c>
      <c r="D269" s="15" t="s">
        <v>848</v>
      </c>
      <c r="E269" s="21" t="s">
        <v>381</v>
      </c>
      <c r="F269" s="72">
        <v>642</v>
      </c>
      <c r="G269" s="72" t="s">
        <v>92</v>
      </c>
      <c r="H269" s="46">
        <v>1</v>
      </c>
      <c r="I269" s="9">
        <v>71176000000</v>
      </c>
      <c r="J269" s="46" t="s">
        <v>142</v>
      </c>
      <c r="K269" s="44">
        <v>153.5</v>
      </c>
      <c r="L269" s="20">
        <v>42552</v>
      </c>
      <c r="M269" s="20">
        <v>42705</v>
      </c>
      <c r="N269" s="46" t="s">
        <v>45</v>
      </c>
      <c r="O269" s="72" t="s">
        <v>38</v>
      </c>
    </row>
    <row r="270" spans="1:15" s="5" customFormat="1" ht="36.75" customHeight="1">
      <c r="A270" s="43" t="s">
        <v>510</v>
      </c>
      <c r="B270" s="72" t="s">
        <v>574</v>
      </c>
      <c r="C270" s="72" t="s">
        <v>692</v>
      </c>
      <c r="D270" s="15" t="s">
        <v>851</v>
      </c>
      <c r="E270" s="21" t="s">
        <v>381</v>
      </c>
      <c r="F270" s="72">
        <v>642</v>
      </c>
      <c r="G270" s="72" t="s">
        <v>92</v>
      </c>
      <c r="H270" s="46" t="s">
        <v>93</v>
      </c>
      <c r="I270" s="9">
        <v>71176000000</v>
      </c>
      <c r="J270" s="46" t="s">
        <v>142</v>
      </c>
      <c r="K270" s="44">
        <v>541.72500000000002</v>
      </c>
      <c r="L270" s="20">
        <v>42583</v>
      </c>
      <c r="M270" s="20">
        <v>42705</v>
      </c>
      <c r="N270" s="46" t="s">
        <v>45</v>
      </c>
      <c r="O270" s="72" t="s">
        <v>38</v>
      </c>
    </row>
    <row r="271" spans="1:15" s="5" customFormat="1">
      <c r="A271" s="119" t="s">
        <v>55</v>
      </c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1:15" s="8" customFormat="1" ht="36" customHeight="1">
      <c r="A272" s="43" t="s">
        <v>511</v>
      </c>
      <c r="B272" s="72" t="s">
        <v>717</v>
      </c>
      <c r="C272" s="72" t="s">
        <v>735</v>
      </c>
      <c r="D272" s="15" t="s">
        <v>91</v>
      </c>
      <c r="E272" s="21" t="s">
        <v>381</v>
      </c>
      <c r="F272" s="72">
        <v>642</v>
      </c>
      <c r="G272" s="46" t="s">
        <v>92</v>
      </c>
      <c r="H272" s="74" t="s">
        <v>93</v>
      </c>
      <c r="I272" s="9">
        <v>71176000000</v>
      </c>
      <c r="J272" s="46" t="s">
        <v>94</v>
      </c>
      <c r="K272" s="1">
        <v>205.32</v>
      </c>
      <c r="L272" s="20">
        <v>42644</v>
      </c>
      <c r="M272" s="20">
        <v>42705</v>
      </c>
      <c r="N272" s="46" t="s">
        <v>45</v>
      </c>
      <c r="O272" s="72" t="s">
        <v>38</v>
      </c>
    </row>
    <row r="273" spans="1:15" s="8" customFormat="1" ht="36" customHeight="1">
      <c r="A273" s="112" t="s">
        <v>512</v>
      </c>
      <c r="B273" s="72" t="s">
        <v>560</v>
      </c>
      <c r="C273" s="72" t="s">
        <v>590</v>
      </c>
      <c r="D273" s="47" t="s">
        <v>189</v>
      </c>
      <c r="E273" s="21" t="s">
        <v>381</v>
      </c>
      <c r="F273" s="72">
        <v>876</v>
      </c>
      <c r="G273" s="46" t="s">
        <v>133</v>
      </c>
      <c r="H273" s="74" t="s">
        <v>93</v>
      </c>
      <c r="I273" s="9">
        <v>71176000000</v>
      </c>
      <c r="J273" s="46" t="s">
        <v>142</v>
      </c>
      <c r="K273" s="4">
        <v>1080</v>
      </c>
      <c r="L273" s="20">
        <v>42644</v>
      </c>
      <c r="M273" s="20">
        <v>42979</v>
      </c>
      <c r="N273" s="46" t="s">
        <v>45</v>
      </c>
      <c r="O273" s="72" t="s">
        <v>38</v>
      </c>
    </row>
    <row r="274" spans="1:15" s="8" customFormat="1" ht="36" customHeight="1">
      <c r="A274" s="112" t="s">
        <v>513</v>
      </c>
      <c r="B274" s="80" t="s">
        <v>736</v>
      </c>
      <c r="C274" s="80" t="s">
        <v>590</v>
      </c>
      <c r="D274" s="48" t="s">
        <v>190</v>
      </c>
      <c r="E274" s="21" t="s">
        <v>381</v>
      </c>
      <c r="F274" s="80">
        <v>876</v>
      </c>
      <c r="G274" s="46" t="s">
        <v>133</v>
      </c>
      <c r="H274" s="79" t="s">
        <v>93</v>
      </c>
      <c r="I274" s="9">
        <v>71176000000</v>
      </c>
      <c r="J274" s="46" t="s">
        <v>142</v>
      </c>
      <c r="K274" s="4">
        <v>2973.6</v>
      </c>
      <c r="L274" s="20">
        <v>42644</v>
      </c>
      <c r="M274" s="20">
        <v>42979</v>
      </c>
      <c r="N274" s="46" t="s">
        <v>171</v>
      </c>
      <c r="O274" s="80" t="s">
        <v>38</v>
      </c>
    </row>
    <row r="275" spans="1:15" s="8" customFormat="1" ht="36.75" customHeight="1">
      <c r="A275" s="112" t="s">
        <v>514</v>
      </c>
      <c r="B275" s="80" t="s">
        <v>586</v>
      </c>
      <c r="C275" s="80" t="s">
        <v>586</v>
      </c>
      <c r="D275" s="15" t="s">
        <v>230</v>
      </c>
      <c r="E275" s="21" t="s">
        <v>381</v>
      </c>
      <c r="F275" s="80">
        <v>642</v>
      </c>
      <c r="G275" s="80" t="s">
        <v>92</v>
      </c>
      <c r="H275" s="46">
        <v>1</v>
      </c>
      <c r="I275" s="9">
        <v>71176000000</v>
      </c>
      <c r="J275" s="46" t="s">
        <v>142</v>
      </c>
      <c r="K275" s="4">
        <v>236</v>
      </c>
      <c r="L275" s="20">
        <v>42644</v>
      </c>
      <c r="M275" s="20">
        <v>42705</v>
      </c>
      <c r="N275" s="46" t="s">
        <v>45</v>
      </c>
      <c r="O275" s="80" t="s">
        <v>38</v>
      </c>
    </row>
    <row r="276" spans="1:15" s="8" customFormat="1" ht="36.75" customHeight="1">
      <c r="A276" s="112" t="s">
        <v>515</v>
      </c>
      <c r="B276" s="46" t="s">
        <v>569</v>
      </c>
      <c r="C276" s="80" t="s">
        <v>631</v>
      </c>
      <c r="D276" s="50" t="s">
        <v>360</v>
      </c>
      <c r="E276" s="21" t="s">
        <v>381</v>
      </c>
      <c r="F276" s="80">
        <v>642</v>
      </c>
      <c r="G276" s="46" t="s">
        <v>92</v>
      </c>
      <c r="H276" s="36" t="s">
        <v>93</v>
      </c>
      <c r="I276" s="9">
        <v>71176000000</v>
      </c>
      <c r="J276" s="46" t="s">
        <v>94</v>
      </c>
      <c r="K276" s="1">
        <f>300*1.18</f>
        <v>354</v>
      </c>
      <c r="L276" s="20">
        <v>42644</v>
      </c>
      <c r="M276" s="20">
        <v>42705</v>
      </c>
      <c r="N276" s="46" t="s">
        <v>45</v>
      </c>
      <c r="O276" s="80" t="s">
        <v>38</v>
      </c>
    </row>
    <row r="277" spans="1:15" s="8" customFormat="1" ht="61.5" customHeight="1">
      <c r="A277" s="112" t="s">
        <v>516</v>
      </c>
      <c r="B277" s="82" t="s">
        <v>588</v>
      </c>
      <c r="C277" s="81" t="s">
        <v>588</v>
      </c>
      <c r="D277" s="50" t="s">
        <v>857</v>
      </c>
      <c r="E277" s="21" t="s">
        <v>381</v>
      </c>
      <c r="F277" s="80">
        <v>642</v>
      </c>
      <c r="G277" s="46" t="s">
        <v>92</v>
      </c>
      <c r="H277" s="36" t="s">
        <v>93</v>
      </c>
      <c r="I277" s="9">
        <v>71176000000</v>
      </c>
      <c r="J277" s="46" t="s">
        <v>94</v>
      </c>
      <c r="K277" s="1">
        <v>236</v>
      </c>
      <c r="L277" s="20">
        <v>42644</v>
      </c>
      <c r="M277" s="20">
        <v>42705</v>
      </c>
      <c r="N277" s="46" t="s">
        <v>45</v>
      </c>
      <c r="O277" s="80" t="s">
        <v>38</v>
      </c>
    </row>
    <row r="278" spans="1:15" s="8" customFormat="1" ht="36.75" customHeight="1">
      <c r="A278" s="112" t="s">
        <v>517</v>
      </c>
      <c r="B278" s="92" t="s">
        <v>570</v>
      </c>
      <c r="C278" s="92" t="s">
        <v>860</v>
      </c>
      <c r="D278" s="90" t="s">
        <v>861</v>
      </c>
      <c r="E278" s="87" t="s">
        <v>381</v>
      </c>
      <c r="F278" s="91">
        <v>642</v>
      </c>
      <c r="G278" s="89" t="s">
        <v>92</v>
      </c>
      <c r="H278" s="88" t="s">
        <v>862</v>
      </c>
      <c r="I278" s="85">
        <v>71176000000</v>
      </c>
      <c r="J278" s="89" t="s">
        <v>94</v>
      </c>
      <c r="K278" s="83">
        <v>305569.89720000001</v>
      </c>
      <c r="L278" s="86">
        <v>42644</v>
      </c>
      <c r="M278" s="86">
        <v>44470</v>
      </c>
      <c r="N278" s="89" t="s">
        <v>45</v>
      </c>
      <c r="O278" s="91" t="s">
        <v>38</v>
      </c>
    </row>
    <row r="279" spans="1:15" s="84" customFormat="1" ht="36.75" customHeight="1">
      <c r="A279" s="112" t="s">
        <v>518</v>
      </c>
      <c r="B279" s="92">
        <v>77</v>
      </c>
      <c r="C279" s="92">
        <v>77</v>
      </c>
      <c r="D279" s="90" t="s">
        <v>863</v>
      </c>
      <c r="E279" s="87" t="s">
        <v>381</v>
      </c>
      <c r="F279" s="91">
        <v>642</v>
      </c>
      <c r="G279" s="89" t="s">
        <v>92</v>
      </c>
      <c r="H279" s="88" t="s">
        <v>862</v>
      </c>
      <c r="I279" s="85">
        <v>71176000000</v>
      </c>
      <c r="J279" s="89" t="s">
        <v>94</v>
      </c>
      <c r="K279" s="83">
        <v>141247.5324</v>
      </c>
      <c r="L279" s="86">
        <v>42644</v>
      </c>
      <c r="M279" s="86">
        <v>44470</v>
      </c>
      <c r="N279" s="89" t="s">
        <v>45</v>
      </c>
      <c r="O279" s="91" t="s">
        <v>38</v>
      </c>
    </row>
    <row r="280" spans="1:15" s="8" customFormat="1" ht="48.75" customHeight="1">
      <c r="A280" s="112" t="s">
        <v>519</v>
      </c>
      <c r="B280" s="105" t="s">
        <v>600</v>
      </c>
      <c r="C280" s="105" t="s">
        <v>601</v>
      </c>
      <c r="D280" s="97" t="s">
        <v>277</v>
      </c>
      <c r="E280" s="99" t="s">
        <v>381</v>
      </c>
      <c r="F280" s="104">
        <v>642</v>
      </c>
      <c r="G280" s="103" t="s">
        <v>92</v>
      </c>
      <c r="H280" s="101" t="s">
        <v>862</v>
      </c>
      <c r="I280" s="96">
        <v>71176000000</v>
      </c>
      <c r="J280" s="103" t="s">
        <v>94</v>
      </c>
      <c r="K280" s="93">
        <v>936.92</v>
      </c>
      <c r="L280" s="98">
        <v>42644</v>
      </c>
      <c r="M280" s="98">
        <v>43090</v>
      </c>
      <c r="N280" s="103" t="s">
        <v>45</v>
      </c>
      <c r="O280" s="104" t="s">
        <v>38</v>
      </c>
    </row>
    <row r="281" spans="1:15" s="5" customFormat="1">
      <c r="A281" s="119" t="s">
        <v>56</v>
      </c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1:15" s="5" customFormat="1" ht="36.75" customHeight="1">
      <c r="A282" s="43" t="s">
        <v>521</v>
      </c>
      <c r="B282" s="72" t="s">
        <v>650</v>
      </c>
      <c r="C282" s="72" t="s">
        <v>650</v>
      </c>
      <c r="D282" s="15" t="s">
        <v>97</v>
      </c>
      <c r="E282" s="21" t="s">
        <v>381</v>
      </c>
      <c r="F282" s="72">
        <v>642</v>
      </c>
      <c r="G282" s="72" t="s">
        <v>92</v>
      </c>
      <c r="H282" s="36" t="s">
        <v>93</v>
      </c>
      <c r="I282" s="9">
        <v>71176000000</v>
      </c>
      <c r="J282" s="46" t="s">
        <v>142</v>
      </c>
      <c r="K282" s="72">
        <f>160*1.18</f>
        <v>188.79999999999998</v>
      </c>
      <c r="L282" s="20">
        <v>42644</v>
      </c>
      <c r="M282" s="20">
        <v>42705</v>
      </c>
      <c r="N282" s="46" t="s">
        <v>45</v>
      </c>
      <c r="O282" s="72" t="s">
        <v>38</v>
      </c>
    </row>
    <row r="283" spans="1:15" s="5" customFormat="1" ht="36.75" customHeight="1">
      <c r="A283" s="112" t="s">
        <v>522</v>
      </c>
      <c r="B283" s="72" t="s">
        <v>573</v>
      </c>
      <c r="C283" s="72" t="s">
        <v>657</v>
      </c>
      <c r="D283" s="15" t="s">
        <v>100</v>
      </c>
      <c r="E283" s="21" t="s">
        <v>381</v>
      </c>
      <c r="F283" s="72">
        <v>642</v>
      </c>
      <c r="G283" s="72" t="s">
        <v>92</v>
      </c>
      <c r="H283" s="36" t="s">
        <v>93</v>
      </c>
      <c r="I283" s="9">
        <v>71176000000</v>
      </c>
      <c r="J283" s="46" t="s">
        <v>142</v>
      </c>
      <c r="K283" s="44">
        <v>900</v>
      </c>
      <c r="L283" s="20">
        <v>42644</v>
      </c>
      <c r="M283" s="20">
        <v>42705</v>
      </c>
      <c r="N283" s="46" t="s">
        <v>45</v>
      </c>
      <c r="O283" s="72" t="s">
        <v>38</v>
      </c>
    </row>
    <row r="284" spans="1:15" s="5" customFormat="1" ht="36.75" customHeight="1">
      <c r="A284" s="112" t="s">
        <v>523</v>
      </c>
      <c r="B284" s="72" t="s">
        <v>552</v>
      </c>
      <c r="C284" s="72" t="s">
        <v>658</v>
      </c>
      <c r="D284" s="15" t="s">
        <v>101</v>
      </c>
      <c r="E284" s="21" t="s">
        <v>381</v>
      </c>
      <c r="F284" s="72">
        <v>642</v>
      </c>
      <c r="G284" s="72" t="s">
        <v>92</v>
      </c>
      <c r="H284" s="36" t="s">
        <v>93</v>
      </c>
      <c r="I284" s="9">
        <v>71176000000</v>
      </c>
      <c r="J284" s="46" t="s">
        <v>142</v>
      </c>
      <c r="K284" s="72">
        <f>212.4+11.8+590</f>
        <v>814.2</v>
      </c>
      <c r="L284" s="20">
        <v>42644</v>
      </c>
      <c r="M284" s="20">
        <v>42705</v>
      </c>
      <c r="N284" s="46" t="s">
        <v>45</v>
      </c>
      <c r="O284" s="72" t="s">
        <v>38</v>
      </c>
    </row>
    <row r="285" spans="1:15" s="5" customFormat="1" ht="36.75" customHeight="1">
      <c r="A285" s="112" t="s">
        <v>524</v>
      </c>
      <c r="B285" s="72" t="s">
        <v>573</v>
      </c>
      <c r="C285" s="72" t="s">
        <v>659</v>
      </c>
      <c r="D285" s="15" t="s">
        <v>143</v>
      </c>
      <c r="E285" s="21" t="s">
        <v>381</v>
      </c>
      <c r="F285" s="72">
        <v>642</v>
      </c>
      <c r="G285" s="72" t="s">
        <v>92</v>
      </c>
      <c r="H285" s="36" t="s">
        <v>93</v>
      </c>
      <c r="I285" s="9">
        <v>71176000000</v>
      </c>
      <c r="J285" s="46" t="s">
        <v>142</v>
      </c>
      <c r="K285" s="72">
        <f>390*1.18</f>
        <v>460.2</v>
      </c>
      <c r="L285" s="20">
        <v>42644</v>
      </c>
      <c r="M285" s="20">
        <v>42705</v>
      </c>
      <c r="N285" s="46" t="s">
        <v>45</v>
      </c>
      <c r="O285" s="72" t="s">
        <v>38</v>
      </c>
    </row>
    <row r="286" spans="1:15" s="5" customFormat="1" ht="36.75" customHeight="1">
      <c r="A286" s="112" t="s">
        <v>525</v>
      </c>
      <c r="B286" s="72" t="s">
        <v>552</v>
      </c>
      <c r="C286" s="72" t="s">
        <v>552</v>
      </c>
      <c r="D286" s="15" t="s">
        <v>102</v>
      </c>
      <c r="E286" s="21" t="s">
        <v>381</v>
      </c>
      <c r="F286" s="72">
        <v>642</v>
      </c>
      <c r="G286" s="72" t="s">
        <v>92</v>
      </c>
      <c r="H286" s="36" t="s">
        <v>93</v>
      </c>
      <c r="I286" s="9">
        <v>71176000000</v>
      </c>
      <c r="J286" s="46" t="s">
        <v>142</v>
      </c>
      <c r="K286" s="72">
        <f>460.2</f>
        <v>460.2</v>
      </c>
      <c r="L286" s="20">
        <v>42644</v>
      </c>
      <c r="M286" s="20">
        <v>42705</v>
      </c>
      <c r="N286" s="46" t="s">
        <v>45</v>
      </c>
      <c r="O286" s="72" t="s">
        <v>38</v>
      </c>
    </row>
    <row r="287" spans="1:15" s="5" customFormat="1" ht="36.75" customHeight="1">
      <c r="A287" s="112" t="s">
        <v>526</v>
      </c>
      <c r="B287" s="72" t="s">
        <v>668</v>
      </c>
      <c r="C287" s="72" t="s">
        <v>669</v>
      </c>
      <c r="D287" s="15" t="s">
        <v>109</v>
      </c>
      <c r="E287" s="21" t="s">
        <v>381</v>
      </c>
      <c r="F287" s="72">
        <v>642</v>
      </c>
      <c r="G287" s="72" t="s">
        <v>92</v>
      </c>
      <c r="H287" s="36" t="s">
        <v>93</v>
      </c>
      <c r="I287" s="9">
        <v>71176000000</v>
      </c>
      <c r="J287" s="46" t="s">
        <v>142</v>
      </c>
      <c r="K287" s="72">
        <f>1420.13/2</f>
        <v>710.06500000000005</v>
      </c>
      <c r="L287" s="20">
        <v>42644</v>
      </c>
      <c r="M287" s="20">
        <v>42705</v>
      </c>
      <c r="N287" s="46" t="s">
        <v>45</v>
      </c>
      <c r="O287" s="72" t="s">
        <v>38</v>
      </c>
    </row>
    <row r="288" spans="1:15" s="5" customFormat="1" ht="36.75" customHeight="1">
      <c r="A288" s="112" t="s">
        <v>527</v>
      </c>
      <c r="B288" s="72" t="s">
        <v>141</v>
      </c>
      <c r="C288" s="72" t="s">
        <v>670</v>
      </c>
      <c r="D288" s="15" t="s">
        <v>136</v>
      </c>
      <c r="E288" s="21" t="s">
        <v>381</v>
      </c>
      <c r="F288" s="72">
        <v>876</v>
      </c>
      <c r="G288" s="46" t="s">
        <v>133</v>
      </c>
      <c r="H288" s="36" t="s">
        <v>93</v>
      </c>
      <c r="I288" s="9">
        <v>71176000000</v>
      </c>
      <c r="J288" s="46" t="s">
        <v>142</v>
      </c>
      <c r="K288" s="44">
        <v>990</v>
      </c>
      <c r="L288" s="20">
        <v>42644</v>
      </c>
      <c r="M288" s="20">
        <v>42705</v>
      </c>
      <c r="N288" s="46" t="s">
        <v>45</v>
      </c>
      <c r="O288" s="72" t="s">
        <v>38</v>
      </c>
    </row>
    <row r="289" spans="1:15" s="5" customFormat="1" ht="36.75" customHeight="1">
      <c r="A289" s="112" t="s">
        <v>528</v>
      </c>
      <c r="B289" s="43" t="s">
        <v>672</v>
      </c>
      <c r="C289" s="43" t="s">
        <v>672</v>
      </c>
      <c r="D289" s="15" t="s">
        <v>111</v>
      </c>
      <c r="E289" s="21" t="s">
        <v>381</v>
      </c>
      <c r="F289" s="72">
        <v>642</v>
      </c>
      <c r="G289" s="72" t="s">
        <v>92</v>
      </c>
      <c r="H289" s="46" t="s">
        <v>93</v>
      </c>
      <c r="I289" s="9">
        <v>71176000000</v>
      </c>
      <c r="J289" s="46" t="s">
        <v>142</v>
      </c>
      <c r="K289" s="44">
        <f>100</f>
        <v>100</v>
      </c>
      <c r="L289" s="20">
        <v>42644</v>
      </c>
      <c r="M289" s="20">
        <v>42705</v>
      </c>
      <c r="N289" s="46" t="s">
        <v>45</v>
      </c>
      <c r="O289" s="72" t="s">
        <v>38</v>
      </c>
    </row>
    <row r="290" spans="1:15" s="5" customFormat="1" ht="36.75" customHeight="1">
      <c r="A290" s="112" t="s">
        <v>529</v>
      </c>
      <c r="B290" s="43" t="s">
        <v>675</v>
      </c>
      <c r="C290" s="72" t="s">
        <v>676</v>
      </c>
      <c r="D290" s="15" t="s">
        <v>137</v>
      </c>
      <c r="E290" s="21" t="s">
        <v>381</v>
      </c>
      <c r="F290" s="72">
        <v>642</v>
      </c>
      <c r="G290" s="72" t="s">
        <v>92</v>
      </c>
      <c r="H290" s="36" t="s">
        <v>93</v>
      </c>
      <c r="I290" s="9">
        <v>71176000000</v>
      </c>
      <c r="J290" s="46" t="s">
        <v>142</v>
      </c>
      <c r="K290" s="44">
        <f>70+60+82+34+27</f>
        <v>273</v>
      </c>
      <c r="L290" s="20">
        <v>42644</v>
      </c>
      <c r="M290" s="20">
        <v>42705</v>
      </c>
      <c r="N290" s="46" t="s">
        <v>45</v>
      </c>
      <c r="O290" s="72" t="s">
        <v>38</v>
      </c>
    </row>
    <row r="291" spans="1:15" s="5" customFormat="1" ht="36.75" customHeight="1">
      <c r="A291" s="112" t="s">
        <v>520</v>
      </c>
      <c r="B291" s="72" t="s">
        <v>737</v>
      </c>
      <c r="C291" s="72" t="s">
        <v>737</v>
      </c>
      <c r="D291" s="15" t="s">
        <v>274</v>
      </c>
      <c r="E291" s="21" t="s">
        <v>381</v>
      </c>
      <c r="F291" s="72">
        <v>642</v>
      </c>
      <c r="G291" s="46" t="s">
        <v>92</v>
      </c>
      <c r="H291" s="74">
        <v>930</v>
      </c>
      <c r="I291" s="9">
        <v>71176000000</v>
      </c>
      <c r="J291" s="46" t="s">
        <v>142</v>
      </c>
      <c r="K291" s="4">
        <f>(765+75)*1.18</f>
        <v>991.19999999999993</v>
      </c>
      <c r="L291" s="20">
        <v>42370</v>
      </c>
      <c r="M291" s="20">
        <v>42705</v>
      </c>
      <c r="N291" s="46" t="s">
        <v>45</v>
      </c>
      <c r="O291" s="72" t="s">
        <v>38</v>
      </c>
    </row>
    <row r="292" spans="1:15" s="5" customFormat="1" ht="36.75" customHeight="1">
      <c r="A292" s="112" t="s">
        <v>530</v>
      </c>
      <c r="B292" s="72" t="s">
        <v>666</v>
      </c>
      <c r="C292" s="72" t="s">
        <v>644</v>
      </c>
      <c r="D292" s="15" t="s">
        <v>275</v>
      </c>
      <c r="E292" s="21" t="s">
        <v>381</v>
      </c>
      <c r="F292" s="72">
        <v>642</v>
      </c>
      <c r="G292" s="46" t="s">
        <v>92</v>
      </c>
      <c r="H292" s="74">
        <f>50+200+65+50</f>
        <v>365</v>
      </c>
      <c r="I292" s="9">
        <v>71176000000</v>
      </c>
      <c r="J292" s="46" t="s">
        <v>142</v>
      </c>
      <c r="K292" s="4">
        <f>(22.8+54.2+22.8+29.64+144)*1.18</f>
        <v>322.6592</v>
      </c>
      <c r="L292" s="20">
        <v>42370</v>
      </c>
      <c r="M292" s="20">
        <v>42705</v>
      </c>
      <c r="N292" s="46" t="s">
        <v>45</v>
      </c>
      <c r="O292" s="72" t="s">
        <v>38</v>
      </c>
    </row>
    <row r="293" spans="1:15" s="5" customFormat="1" ht="36.75" customHeight="1">
      <c r="A293" s="112" t="s">
        <v>531</v>
      </c>
      <c r="B293" s="46" t="s">
        <v>569</v>
      </c>
      <c r="C293" s="72" t="s">
        <v>631</v>
      </c>
      <c r="D293" s="15" t="s">
        <v>361</v>
      </c>
      <c r="E293" s="21" t="s">
        <v>381</v>
      </c>
      <c r="F293" s="72">
        <v>642</v>
      </c>
      <c r="G293" s="72" t="s">
        <v>92</v>
      </c>
      <c r="H293" s="46">
        <v>38</v>
      </c>
      <c r="I293" s="9">
        <v>71176000000</v>
      </c>
      <c r="J293" s="46" t="s">
        <v>142</v>
      </c>
      <c r="K293" s="4">
        <f>450*1.18</f>
        <v>531</v>
      </c>
      <c r="L293" s="20">
        <v>42644</v>
      </c>
      <c r="M293" s="20">
        <v>42705</v>
      </c>
      <c r="N293" s="46" t="s">
        <v>45</v>
      </c>
      <c r="O293" s="72" t="s">
        <v>38</v>
      </c>
    </row>
    <row r="294" spans="1:15" s="5" customFormat="1" ht="36.75" customHeight="1">
      <c r="A294" s="112" t="s">
        <v>532</v>
      </c>
      <c r="B294" s="72" t="s">
        <v>573</v>
      </c>
      <c r="C294" s="54">
        <v>37217</v>
      </c>
      <c r="D294" s="15" t="s">
        <v>117</v>
      </c>
      <c r="E294" s="21" t="s">
        <v>381</v>
      </c>
      <c r="F294" s="72">
        <v>642</v>
      </c>
      <c r="G294" s="72" t="s">
        <v>92</v>
      </c>
      <c r="H294" s="46">
        <v>15</v>
      </c>
      <c r="I294" s="9">
        <v>71176000000</v>
      </c>
      <c r="J294" s="46" t="s">
        <v>142</v>
      </c>
      <c r="K294" s="4">
        <f>250*1.18</f>
        <v>295</v>
      </c>
      <c r="L294" s="20">
        <v>42644</v>
      </c>
      <c r="M294" s="20">
        <v>42705</v>
      </c>
      <c r="N294" s="46" t="s">
        <v>45</v>
      </c>
      <c r="O294" s="72" t="s">
        <v>38</v>
      </c>
    </row>
    <row r="295" spans="1:15" s="7" customFormat="1" ht="36.75" customHeight="1">
      <c r="A295" s="112" t="s">
        <v>533</v>
      </c>
      <c r="B295" s="72" t="s">
        <v>574</v>
      </c>
      <c r="C295" s="72" t="s">
        <v>692</v>
      </c>
      <c r="D295" s="15" t="s">
        <v>121</v>
      </c>
      <c r="E295" s="21" t="s">
        <v>381</v>
      </c>
      <c r="F295" s="72">
        <v>642</v>
      </c>
      <c r="G295" s="72" t="s">
        <v>92</v>
      </c>
      <c r="H295" s="36" t="s">
        <v>93</v>
      </c>
      <c r="I295" s="9">
        <v>71176000000</v>
      </c>
      <c r="J295" s="46" t="s">
        <v>142</v>
      </c>
      <c r="K295" s="1">
        <v>100</v>
      </c>
      <c r="L295" s="20">
        <v>42644</v>
      </c>
      <c r="M295" s="20">
        <v>42705</v>
      </c>
      <c r="N295" s="46" t="s">
        <v>45</v>
      </c>
      <c r="O295" s="72" t="s">
        <v>38</v>
      </c>
    </row>
    <row r="296" spans="1:15" s="7" customFormat="1" ht="36.75" customHeight="1">
      <c r="A296" s="112" t="s">
        <v>534</v>
      </c>
      <c r="B296" s="43" t="s">
        <v>645</v>
      </c>
      <c r="C296" s="72" t="s">
        <v>646</v>
      </c>
      <c r="D296" s="15" t="s">
        <v>122</v>
      </c>
      <c r="E296" s="21" t="s">
        <v>381</v>
      </c>
      <c r="F296" s="72">
        <v>642</v>
      </c>
      <c r="G296" s="72" t="s">
        <v>92</v>
      </c>
      <c r="H296" s="36" t="s">
        <v>93</v>
      </c>
      <c r="I296" s="9">
        <v>71176000000</v>
      </c>
      <c r="J296" s="46" t="s">
        <v>142</v>
      </c>
      <c r="K296" s="4">
        <v>150</v>
      </c>
      <c r="L296" s="20">
        <v>42644</v>
      </c>
      <c r="M296" s="20">
        <v>42705</v>
      </c>
      <c r="N296" s="46" t="s">
        <v>45</v>
      </c>
      <c r="O296" s="72" t="s">
        <v>38</v>
      </c>
    </row>
    <row r="297" spans="1:15" s="7" customFormat="1" ht="36.75" customHeight="1">
      <c r="A297" s="112" t="s">
        <v>535</v>
      </c>
      <c r="B297" s="43" t="s">
        <v>702</v>
      </c>
      <c r="C297" s="72" t="s">
        <v>702</v>
      </c>
      <c r="D297" s="15" t="s">
        <v>126</v>
      </c>
      <c r="E297" s="21" t="s">
        <v>381</v>
      </c>
      <c r="F297" s="72">
        <v>642</v>
      </c>
      <c r="G297" s="72" t="s">
        <v>92</v>
      </c>
      <c r="H297" s="36" t="s">
        <v>93</v>
      </c>
      <c r="I297" s="9">
        <v>71176000000</v>
      </c>
      <c r="J297" s="46" t="s">
        <v>142</v>
      </c>
      <c r="K297" s="4">
        <f>43.66+70</f>
        <v>113.66</v>
      </c>
      <c r="L297" s="20">
        <v>42644</v>
      </c>
      <c r="M297" s="20">
        <v>42705</v>
      </c>
      <c r="N297" s="46" t="s">
        <v>45</v>
      </c>
      <c r="O297" s="72" t="s">
        <v>38</v>
      </c>
    </row>
    <row r="298" spans="1:15" s="7" customFormat="1" ht="36.75" customHeight="1">
      <c r="A298" s="112" t="s">
        <v>536</v>
      </c>
      <c r="B298" s="43" t="s">
        <v>654</v>
      </c>
      <c r="C298" s="72" t="s">
        <v>703</v>
      </c>
      <c r="D298" s="3" t="s">
        <v>127</v>
      </c>
      <c r="E298" s="21" t="s">
        <v>381</v>
      </c>
      <c r="F298" s="72">
        <v>642</v>
      </c>
      <c r="G298" s="72" t="s">
        <v>92</v>
      </c>
      <c r="H298" s="46" t="s">
        <v>93</v>
      </c>
      <c r="I298" s="9">
        <v>71176000000</v>
      </c>
      <c r="J298" s="46" t="s">
        <v>142</v>
      </c>
      <c r="K298" s="4">
        <v>100</v>
      </c>
      <c r="L298" s="20">
        <v>42644</v>
      </c>
      <c r="M298" s="20">
        <v>42705</v>
      </c>
      <c r="N298" s="46" t="s">
        <v>45</v>
      </c>
      <c r="O298" s="72" t="s">
        <v>38</v>
      </c>
    </row>
    <row r="299" spans="1:15" s="7" customFormat="1" ht="36.75" customHeight="1">
      <c r="A299" s="112" t="s">
        <v>537</v>
      </c>
      <c r="B299" s="43" t="s">
        <v>706</v>
      </c>
      <c r="C299" s="72" t="s">
        <v>707</v>
      </c>
      <c r="D299" s="15" t="s">
        <v>129</v>
      </c>
      <c r="E299" s="21" t="s">
        <v>381</v>
      </c>
      <c r="F299" s="72">
        <v>642</v>
      </c>
      <c r="G299" s="72" t="s">
        <v>92</v>
      </c>
      <c r="H299" s="46" t="s">
        <v>93</v>
      </c>
      <c r="I299" s="9">
        <v>71176000000</v>
      </c>
      <c r="J299" s="46" t="s">
        <v>142</v>
      </c>
      <c r="K299" s="4">
        <f>9.44+29.5+23.6+5.9+59+59+18.88+59+70</f>
        <v>334.32</v>
      </c>
      <c r="L299" s="20">
        <v>42644</v>
      </c>
      <c r="M299" s="20">
        <v>42705</v>
      </c>
      <c r="N299" s="46" t="s">
        <v>45</v>
      </c>
      <c r="O299" s="72" t="s">
        <v>38</v>
      </c>
    </row>
    <row r="300" spans="1:15" s="7" customFormat="1" ht="36.75" customHeight="1">
      <c r="A300" s="112" t="s">
        <v>538</v>
      </c>
      <c r="B300" s="43" t="s">
        <v>706</v>
      </c>
      <c r="C300" s="72" t="s">
        <v>708</v>
      </c>
      <c r="D300" s="33" t="s">
        <v>130</v>
      </c>
      <c r="E300" s="21" t="s">
        <v>381</v>
      </c>
      <c r="F300" s="72">
        <v>642</v>
      </c>
      <c r="G300" s="72" t="s">
        <v>92</v>
      </c>
      <c r="H300" s="36" t="s">
        <v>93</v>
      </c>
      <c r="I300" s="9">
        <v>71176000000</v>
      </c>
      <c r="J300" s="46" t="s">
        <v>142</v>
      </c>
      <c r="K300" s="4">
        <v>100</v>
      </c>
      <c r="L300" s="20">
        <v>42644</v>
      </c>
      <c r="M300" s="20">
        <v>42705</v>
      </c>
      <c r="N300" s="46" t="s">
        <v>45</v>
      </c>
      <c r="O300" s="72" t="s">
        <v>38</v>
      </c>
    </row>
    <row r="301" spans="1:15" s="95" customFormat="1" ht="36.75" customHeight="1">
      <c r="A301" s="112" t="s">
        <v>539</v>
      </c>
      <c r="B301" s="102" t="s">
        <v>854</v>
      </c>
      <c r="C301" s="104" t="s">
        <v>855</v>
      </c>
      <c r="D301" s="100" t="s">
        <v>856</v>
      </c>
      <c r="E301" s="99" t="s">
        <v>381</v>
      </c>
      <c r="F301" s="104">
        <v>642</v>
      </c>
      <c r="G301" s="104" t="s">
        <v>92</v>
      </c>
      <c r="H301" s="101">
        <v>2</v>
      </c>
      <c r="I301" s="96">
        <v>71176000000</v>
      </c>
      <c r="J301" s="103" t="s">
        <v>142</v>
      </c>
      <c r="K301" s="94">
        <v>573.70420000000001</v>
      </c>
      <c r="L301" s="98">
        <v>42614</v>
      </c>
      <c r="M301" s="98">
        <v>42705</v>
      </c>
      <c r="N301" s="103" t="s">
        <v>45</v>
      </c>
      <c r="O301" s="104" t="s">
        <v>38</v>
      </c>
    </row>
    <row r="302" spans="1:15" s="7" customFormat="1" ht="36.75" customHeight="1">
      <c r="A302" s="112" t="s">
        <v>540</v>
      </c>
      <c r="B302" s="115" t="s">
        <v>141</v>
      </c>
      <c r="C302" s="115" t="s">
        <v>691</v>
      </c>
      <c r="D302" s="110" t="s">
        <v>119</v>
      </c>
      <c r="E302" s="109" t="s">
        <v>381</v>
      </c>
      <c r="F302" s="114">
        <v>642</v>
      </c>
      <c r="G302" s="114" t="s">
        <v>92</v>
      </c>
      <c r="H302" s="111" t="s">
        <v>93</v>
      </c>
      <c r="I302" s="107">
        <v>71176000000</v>
      </c>
      <c r="J302" s="113" t="s">
        <v>142</v>
      </c>
      <c r="K302" s="106">
        <v>881.81399999999996</v>
      </c>
      <c r="L302" s="108">
        <v>42644</v>
      </c>
      <c r="M302" s="108">
        <v>42705</v>
      </c>
      <c r="N302" s="113" t="s">
        <v>45</v>
      </c>
      <c r="O302" s="114" t="s">
        <v>38</v>
      </c>
    </row>
    <row r="303" spans="1:15" s="5" customFormat="1" ht="20.25" customHeight="1">
      <c r="A303" s="37"/>
      <c r="B303" s="3"/>
      <c r="C303" s="3"/>
      <c r="D303" s="3"/>
      <c r="E303" s="119" t="s">
        <v>346</v>
      </c>
      <c r="F303" s="119"/>
      <c r="G303" s="119"/>
      <c r="H303" s="119"/>
      <c r="I303" s="119"/>
      <c r="J303" s="119"/>
      <c r="K303" s="119"/>
      <c r="L303" s="119"/>
      <c r="M303" s="72"/>
      <c r="N303" s="46"/>
      <c r="O303" s="72"/>
    </row>
    <row r="304" spans="1:15" s="5" customFormat="1" ht="36.75" customHeight="1">
      <c r="A304" s="43" t="s">
        <v>864</v>
      </c>
      <c r="B304" s="72" t="s">
        <v>816</v>
      </c>
      <c r="C304" s="72" t="s">
        <v>817</v>
      </c>
      <c r="D304" s="15" t="s">
        <v>818</v>
      </c>
      <c r="E304" s="21" t="s">
        <v>381</v>
      </c>
      <c r="F304" s="72">
        <v>642</v>
      </c>
      <c r="G304" s="46" t="s">
        <v>92</v>
      </c>
      <c r="H304" s="72">
        <v>1</v>
      </c>
      <c r="I304" s="9">
        <v>71176000000</v>
      </c>
      <c r="J304" s="46" t="s">
        <v>142</v>
      </c>
      <c r="K304" s="1">
        <v>890.2</v>
      </c>
      <c r="L304" s="20">
        <v>42522</v>
      </c>
      <c r="M304" s="20">
        <v>42705</v>
      </c>
      <c r="N304" s="46" t="s">
        <v>45</v>
      </c>
      <c r="O304" s="72" t="s">
        <v>38</v>
      </c>
    </row>
    <row r="305" spans="1:15" s="5" customFormat="1" ht="36.75" customHeight="1">
      <c r="A305" s="112" t="s">
        <v>865</v>
      </c>
      <c r="B305" s="72" t="s">
        <v>740</v>
      </c>
      <c r="C305" s="72" t="s">
        <v>741</v>
      </c>
      <c r="D305" s="33" t="s">
        <v>149</v>
      </c>
      <c r="E305" s="21" t="s">
        <v>381</v>
      </c>
      <c r="F305" s="72">
        <v>642</v>
      </c>
      <c r="G305" s="72" t="s">
        <v>92</v>
      </c>
      <c r="H305" s="46" t="s">
        <v>93</v>
      </c>
      <c r="I305" s="9">
        <v>71176000000</v>
      </c>
      <c r="J305" s="46" t="s">
        <v>142</v>
      </c>
      <c r="K305" s="1">
        <f>270*1.18</f>
        <v>318.59999999999997</v>
      </c>
      <c r="L305" s="20">
        <v>42401</v>
      </c>
      <c r="M305" s="20">
        <v>42705</v>
      </c>
      <c r="N305" s="46" t="s">
        <v>45</v>
      </c>
      <c r="O305" s="72" t="s">
        <v>38</v>
      </c>
    </row>
    <row r="306" spans="1:15" s="5" customFormat="1" ht="36" customHeight="1">
      <c r="A306" s="112" t="s">
        <v>866</v>
      </c>
      <c r="B306" s="72" t="s">
        <v>742</v>
      </c>
      <c r="C306" s="72" t="s">
        <v>743</v>
      </c>
      <c r="D306" s="15" t="s">
        <v>150</v>
      </c>
      <c r="E306" s="21" t="s">
        <v>381</v>
      </c>
      <c r="F306" s="72">
        <v>876</v>
      </c>
      <c r="G306" s="46" t="s">
        <v>133</v>
      </c>
      <c r="H306" s="72">
        <v>1</v>
      </c>
      <c r="I306" s="9">
        <v>71176000000</v>
      </c>
      <c r="J306" s="46" t="s">
        <v>142</v>
      </c>
      <c r="K306" s="44">
        <f>480*1.18</f>
        <v>566.4</v>
      </c>
      <c r="L306" s="20">
        <v>42461</v>
      </c>
      <c r="M306" s="20">
        <v>42705</v>
      </c>
      <c r="N306" s="46" t="s">
        <v>45</v>
      </c>
      <c r="O306" s="72" t="s">
        <v>38</v>
      </c>
    </row>
    <row r="307" spans="1:15" s="5" customFormat="1" ht="36.75" customHeight="1">
      <c r="A307" s="112" t="s">
        <v>867</v>
      </c>
      <c r="B307" s="72" t="s">
        <v>738</v>
      </c>
      <c r="C307" s="72" t="s">
        <v>739</v>
      </c>
      <c r="D307" s="15" t="s">
        <v>151</v>
      </c>
      <c r="E307" s="21" t="s">
        <v>381</v>
      </c>
      <c r="F307" s="72">
        <v>642</v>
      </c>
      <c r="G307" s="46" t="s">
        <v>242</v>
      </c>
      <c r="H307" s="72">
        <v>1</v>
      </c>
      <c r="I307" s="9">
        <v>71176000000</v>
      </c>
      <c r="J307" s="46" t="s">
        <v>142</v>
      </c>
      <c r="K307" s="44">
        <f>535*1.18</f>
        <v>631.29999999999995</v>
      </c>
      <c r="L307" s="20">
        <v>42461</v>
      </c>
      <c r="M307" s="20">
        <v>42705</v>
      </c>
      <c r="N307" s="46" t="s">
        <v>45</v>
      </c>
      <c r="O307" s="72" t="s">
        <v>38</v>
      </c>
    </row>
    <row r="308" spans="1:15" s="5" customFormat="1" ht="36.75" customHeight="1">
      <c r="A308" s="112" t="s">
        <v>868</v>
      </c>
      <c r="B308" s="72" t="s">
        <v>717</v>
      </c>
      <c r="C308" s="72" t="s">
        <v>717</v>
      </c>
      <c r="D308" s="15" t="s">
        <v>152</v>
      </c>
      <c r="E308" s="21" t="s">
        <v>381</v>
      </c>
      <c r="F308" s="72">
        <v>642</v>
      </c>
      <c r="G308" s="46" t="s">
        <v>92</v>
      </c>
      <c r="H308" s="74">
        <v>1</v>
      </c>
      <c r="I308" s="9">
        <v>71176000000</v>
      </c>
      <c r="J308" s="46" t="s">
        <v>94</v>
      </c>
      <c r="K308" s="1">
        <f>600*1.18</f>
        <v>708</v>
      </c>
      <c r="L308" s="20">
        <v>42461</v>
      </c>
      <c r="M308" s="20">
        <v>42705</v>
      </c>
      <c r="N308" s="46" t="s">
        <v>45</v>
      </c>
      <c r="O308" s="72" t="s">
        <v>38</v>
      </c>
    </row>
    <row r="309" spans="1:15" s="5" customFormat="1" ht="36.75" customHeight="1">
      <c r="A309" s="112" t="s">
        <v>869</v>
      </c>
      <c r="B309" s="37" t="s">
        <v>744</v>
      </c>
      <c r="C309" s="72" t="s">
        <v>744</v>
      </c>
      <c r="D309" s="3" t="s">
        <v>153</v>
      </c>
      <c r="E309" s="21" t="s">
        <v>381</v>
      </c>
      <c r="F309" s="72">
        <v>642</v>
      </c>
      <c r="G309" s="72" t="s">
        <v>92</v>
      </c>
      <c r="H309" s="72">
        <v>2</v>
      </c>
      <c r="I309" s="9">
        <v>71176000000</v>
      </c>
      <c r="J309" s="46" t="s">
        <v>142</v>
      </c>
      <c r="K309" s="1">
        <f>500*1.18</f>
        <v>590</v>
      </c>
      <c r="L309" s="20">
        <v>42461</v>
      </c>
      <c r="M309" s="20">
        <v>42522</v>
      </c>
      <c r="N309" s="46" t="s">
        <v>45</v>
      </c>
      <c r="O309" s="72" t="s">
        <v>38</v>
      </c>
    </row>
    <row r="310" spans="1:15" s="5" customFormat="1" ht="36.75" customHeight="1">
      <c r="A310" s="112" t="s">
        <v>870</v>
      </c>
      <c r="B310" s="72" t="s">
        <v>745</v>
      </c>
      <c r="C310" s="72" t="s">
        <v>745</v>
      </c>
      <c r="D310" s="3" t="s">
        <v>154</v>
      </c>
      <c r="E310" s="21" t="s">
        <v>381</v>
      </c>
      <c r="F310" s="72">
        <v>642</v>
      </c>
      <c r="G310" s="72" t="s">
        <v>92</v>
      </c>
      <c r="H310" s="72">
        <v>1</v>
      </c>
      <c r="I310" s="9">
        <v>71176000000</v>
      </c>
      <c r="J310" s="46" t="s">
        <v>142</v>
      </c>
      <c r="K310" s="1">
        <f>600*1.18</f>
        <v>708</v>
      </c>
      <c r="L310" s="20">
        <v>42461</v>
      </c>
      <c r="M310" s="20">
        <v>42522</v>
      </c>
      <c r="N310" s="46" t="s">
        <v>45</v>
      </c>
      <c r="O310" s="72" t="s">
        <v>38</v>
      </c>
    </row>
    <row r="311" spans="1:15" s="5" customFormat="1" ht="36.75" customHeight="1">
      <c r="A311" s="112" t="s">
        <v>871</v>
      </c>
      <c r="B311" s="72" t="s">
        <v>745</v>
      </c>
      <c r="C311" s="72" t="s">
        <v>745</v>
      </c>
      <c r="D311" s="3" t="s">
        <v>155</v>
      </c>
      <c r="E311" s="21" t="s">
        <v>381</v>
      </c>
      <c r="F311" s="72">
        <v>642</v>
      </c>
      <c r="G311" s="72" t="s">
        <v>92</v>
      </c>
      <c r="H311" s="72">
        <v>1</v>
      </c>
      <c r="I311" s="9">
        <v>71176000000</v>
      </c>
      <c r="J311" s="46" t="s">
        <v>142</v>
      </c>
      <c r="K311" s="1">
        <f>600*1.18</f>
        <v>708</v>
      </c>
      <c r="L311" s="20">
        <v>42461</v>
      </c>
      <c r="M311" s="20">
        <v>42522</v>
      </c>
      <c r="N311" s="46" t="s">
        <v>45</v>
      </c>
      <c r="O311" s="72" t="s">
        <v>38</v>
      </c>
    </row>
    <row r="312" spans="1:15" s="5" customFormat="1" ht="36.75" customHeight="1">
      <c r="A312" s="112" t="s">
        <v>872</v>
      </c>
      <c r="B312" s="46" t="s">
        <v>702</v>
      </c>
      <c r="C312" s="46" t="s">
        <v>702</v>
      </c>
      <c r="D312" s="3" t="s">
        <v>164</v>
      </c>
      <c r="E312" s="21" t="s">
        <v>381</v>
      </c>
      <c r="F312" s="72">
        <v>642</v>
      </c>
      <c r="G312" s="72" t="s">
        <v>92</v>
      </c>
      <c r="H312" s="72">
        <v>1</v>
      </c>
      <c r="I312" s="9">
        <v>71176000000</v>
      </c>
      <c r="J312" s="46" t="s">
        <v>142</v>
      </c>
      <c r="K312" s="1">
        <f>220*1.18</f>
        <v>259.59999999999997</v>
      </c>
      <c r="L312" s="20">
        <v>42461</v>
      </c>
      <c r="M312" s="20">
        <v>42522</v>
      </c>
      <c r="N312" s="46" t="s">
        <v>45</v>
      </c>
      <c r="O312" s="72" t="s">
        <v>38</v>
      </c>
    </row>
    <row r="313" spans="1:15" s="5" customFormat="1" ht="36.75" customHeight="1">
      <c r="A313" s="112" t="s">
        <v>873</v>
      </c>
      <c r="B313" s="72" t="s">
        <v>745</v>
      </c>
      <c r="C313" s="72" t="s">
        <v>745</v>
      </c>
      <c r="D313" s="33" t="s">
        <v>803</v>
      </c>
      <c r="E313" s="21" t="s">
        <v>381</v>
      </c>
      <c r="F313" s="72">
        <v>642</v>
      </c>
      <c r="G313" s="72" t="s">
        <v>92</v>
      </c>
      <c r="H313" s="72">
        <v>1</v>
      </c>
      <c r="I313" s="9">
        <v>71176000000</v>
      </c>
      <c r="J313" s="46" t="s">
        <v>142</v>
      </c>
      <c r="K313" s="1">
        <v>116.8</v>
      </c>
      <c r="L313" s="20">
        <v>42522</v>
      </c>
      <c r="M313" s="20">
        <v>42705</v>
      </c>
      <c r="N313" s="46" t="s">
        <v>45</v>
      </c>
      <c r="O313" s="72" t="s">
        <v>38</v>
      </c>
    </row>
    <row r="314" spans="1:15" s="5" customFormat="1" ht="36.75" customHeight="1">
      <c r="A314" s="112" t="s">
        <v>874</v>
      </c>
      <c r="B314" s="46" t="s">
        <v>559</v>
      </c>
      <c r="C314" s="46" t="s">
        <v>559</v>
      </c>
      <c r="D314" s="38" t="s">
        <v>774</v>
      </c>
      <c r="E314" s="21" t="s">
        <v>381</v>
      </c>
      <c r="F314" s="72">
        <v>642</v>
      </c>
      <c r="G314" s="72" t="s">
        <v>92</v>
      </c>
      <c r="H314" s="72">
        <v>3</v>
      </c>
      <c r="I314" s="9">
        <v>71176000000</v>
      </c>
      <c r="J314" s="46" t="s">
        <v>142</v>
      </c>
      <c r="K314" s="1">
        <f>900+269.04</f>
        <v>1169.04</v>
      </c>
      <c r="L314" s="20">
        <v>42370</v>
      </c>
      <c r="M314" s="20">
        <v>42522</v>
      </c>
      <c r="N314" s="46" t="s">
        <v>45</v>
      </c>
      <c r="O314" s="72" t="s">
        <v>38</v>
      </c>
    </row>
    <row r="315" spans="1:15" s="5" customFormat="1" ht="36.75" customHeight="1">
      <c r="A315" s="112" t="s">
        <v>875</v>
      </c>
      <c r="B315" s="46" t="s">
        <v>639</v>
      </c>
      <c r="C315" s="46" t="s">
        <v>639</v>
      </c>
      <c r="D315" s="3" t="s">
        <v>158</v>
      </c>
      <c r="E315" s="21" t="s">
        <v>381</v>
      </c>
      <c r="F315" s="72">
        <v>642</v>
      </c>
      <c r="G315" s="72" t="s">
        <v>92</v>
      </c>
      <c r="H315" s="72">
        <v>1</v>
      </c>
      <c r="I315" s="9">
        <v>71176000000</v>
      </c>
      <c r="J315" s="46" t="s">
        <v>142</v>
      </c>
      <c r="K315" s="1">
        <f>350*1.18</f>
        <v>413</v>
      </c>
      <c r="L315" s="20">
        <v>42461</v>
      </c>
      <c r="M315" s="20">
        <v>42522</v>
      </c>
      <c r="N315" s="46" t="s">
        <v>45</v>
      </c>
      <c r="O315" s="72" t="s">
        <v>38</v>
      </c>
    </row>
    <row r="316" spans="1:15" s="5" customFormat="1" ht="36.75" customHeight="1">
      <c r="A316" s="112" t="s">
        <v>876</v>
      </c>
      <c r="B316" s="72" t="s">
        <v>745</v>
      </c>
      <c r="C316" s="72" t="s">
        <v>745</v>
      </c>
      <c r="D316" s="3" t="s">
        <v>159</v>
      </c>
      <c r="E316" s="21" t="s">
        <v>381</v>
      </c>
      <c r="F316" s="72">
        <v>642</v>
      </c>
      <c r="G316" s="72" t="s">
        <v>92</v>
      </c>
      <c r="H316" s="72">
        <v>1</v>
      </c>
      <c r="I316" s="9">
        <v>71176000000</v>
      </c>
      <c r="J316" s="46" t="s">
        <v>142</v>
      </c>
      <c r="K316" s="1">
        <f>190*1.18</f>
        <v>224.2</v>
      </c>
      <c r="L316" s="20">
        <v>42461</v>
      </c>
      <c r="M316" s="20">
        <v>42522</v>
      </c>
      <c r="N316" s="46" t="s">
        <v>45</v>
      </c>
      <c r="O316" s="72" t="s">
        <v>38</v>
      </c>
    </row>
    <row r="317" spans="1:15" s="5" customFormat="1" ht="36.75" customHeight="1">
      <c r="A317" s="112" t="s">
        <v>877</v>
      </c>
      <c r="B317" s="72" t="s">
        <v>745</v>
      </c>
      <c r="C317" s="72" t="s">
        <v>745</v>
      </c>
      <c r="D317" s="15" t="s">
        <v>541</v>
      </c>
      <c r="E317" s="21" t="s">
        <v>381</v>
      </c>
      <c r="F317" s="72">
        <v>642</v>
      </c>
      <c r="G317" s="72" t="s">
        <v>92</v>
      </c>
      <c r="H317" s="72">
        <v>1</v>
      </c>
      <c r="I317" s="9">
        <v>71176000000</v>
      </c>
      <c r="J317" s="46" t="s">
        <v>142</v>
      </c>
      <c r="K317" s="1">
        <f>534*1.18</f>
        <v>630.12</v>
      </c>
      <c r="L317" s="20">
        <v>42461</v>
      </c>
      <c r="M317" s="20">
        <v>42705</v>
      </c>
      <c r="N317" s="46" t="s">
        <v>45</v>
      </c>
      <c r="O317" s="72" t="s">
        <v>38</v>
      </c>
    </row>
    <row r="318" spans="1:15" s="5" customFormat="1" ht="36.75" customHeight="1">
      <c r="A318" s="112" t="s">
        <v>878</v>
      </c>
      <c r="B318" s="72" t="s">
        <v>746</v>
      </c>
      <c r="C318" s="72" t="s">
        <v>747</v>
      </c>
      <c r="D318" s="15" t="s">
        <v>782</v>
      </c>
      <c r="E318" s="21" t="s">
        <v>381</v>
      </c>
      <c r="F318" s="72">
        <v>642</v>
      </c>
      <c r="G318" s="72" t="s">
        <v>92</v>
      </c>
      <c r="H318" s="72">
        <v>1</v>
      </c>
      <c r="I318" s="9">
        <v>71176000000</v>
      </c>
      <c r="J318" s="46" t="s">
        <v>142</v>
      </c>
      <c r="K318" s="1">
        <v>990</v>
      </c>
      <c r="L318" s="20">
        <v>42430</v>
      </c>
      <c r="M318" s="20">
        <v>42705</v>
      </c>
      <c r="N318" s="46" t="s">
        <v>156</v>
      </c>
      <c r="O318" s="72" t="s">
        <v>157</v>
      </c>
    </row>
    <row r="319" spans="1:15" s="5" customFormat="1" ht="36.75" customHeight="1">
      <c r="A319" s="112" t="s">
        <v>879</v>
      </c>
      <c r="B319" s="72" t="s">
        <v>746</v>
      </c>
      <c r="C319" s="72" t="s">
        <v>747</v>
      </c>
      <c r="D319" s="15" t="s">
        <v>782</v>
      </c>
      <c r="E319" s="21" t="s">
        <v>381</v>
      </c>
      <c r="F319" s="72">
        <v>642</v>
      </c>
      <c r="G319" s="72" t="s">
        <v>92</v>
      </c>
      <c r="H319" s="72">
        <v>1</v>
      </c>
      <c r="I319" s="9">
        <v>71176000000</v>
      </c>
      <c r="J319" s="46" t="s">
        <v>142</v>
      </c>
      <c r="K319" s="1">
        <v>910</v>
      </c>
      <c r="L319" s="20">
        <v>42430</v>
      </c>
      <c r="M319" s="20">
        <v>42705</v>
      </c>
      <c r="N319" s="46" t="s">
        <v>156</v>
      </c>
      <c r="O319" s="72" t="s">
        <v>157</v>
      </c>
    </row>
    <row r="320" spans="1:15" s="5" customFormat="1" ht="36.75" customHeight="1">
      <c r="A320" s="112" t="s">
        <v>880</v>
      </c>
      <c r="B320" s="72" t="s">
        <v>740</v>
      </c>
      <c r="C320" s="72" t="s">
        <v>741</v>
      </c>
      <c r="D320" s="15" t="s">
        <v>160</v>
      </c>
      <c r="E320" s="21" t="s">
        <v>381</v>
      </c>
      <c r="F320" s="72">
        <v>642</v>
      </c>
      <c r="G320" s="72" t="s">
        <v>92</v>
      </c>
      <c r="H320" s="72">
        <v>11</v>
      </c>
      <c r="I320" s="9">
        <v>71176000000</v>
      </c>
      <c r="J320" s="46" t="s">
        <v>142</v>
      </c>
      <c r="K320" s="1">
        <f>600*1.18</f>
        <v>708</v>
      </c>
      <c r="L320" s="20">
        <v>42370</v>
      </c>
      <c r="M320" s="20">
        <v>42522</v>
      </c>
      <c r="N320" s="46" t="s">
        <v>45</v>
      </c>
      <c r="O320" s="72" t="s">
        <v>38</v>
      </c>
    </row>
    <row r="321" spans="1:15" s="5" customFormat="1" ht="36.75" customHeight="1">
      <c r="A321" s="112" t="s">
        <v>881</v>
      </c>
      <c r="B321" s="72" t="s">
        <v>588</v>
      </c>
      <c r="C321" s="72" t="s">
        <v>588</v>
      </c>
      <c r="D321" s="15" t="s">
        <v>161</v>
      </c>
      <c r="E321" s="21" t="s">
        <v>381</v>
      </c>
      <c r="F321" s="72">
        <v>876</v>
      </c>
      <c r="G321" s="46" t="s">
        <v>133</v>
      </c>
      <c r="H321" s="74">
        <v>1</v>
      </c>
      <c r="I321" s="9">
        <v>71176000000</v>
      </c>
      <c r="J321" s="46" t="s">
        <v>94</v>
      </c>
      <c r="K321" s="1">
        <f>245*1.18</f>
        <v>289.09999999999997</v>
      </c>
      <c r="L321" s="20">
        <v>42552</v>
      </c>
      <c r="M321" s="20">
        <v>42705</v>
      </c>
      <c r="N321" s="46" t="s">
        <v>45</v>
      </c>
      <c r="O321" s="72" t="s">
        <v>38</v>
      </c>
    </row>
    <row r="322" spans="1:15" s="5" customFormat="1" ht="36.75" customHeight="1">
      <c r="A322" s="112" t="s">
        <v>882</v>
      </c>
      <c r="B322" s="72" t="s">
        <v>738</v>
      </c>
      <c r="C322" s="72" t="s">
        <v>739</v>
      </c>
      <c r="D322" s="15" t="s">
        <v>162</v>
      </c>
      <c r="E322" s="21" t="s">
        <v>381</v>
      </c>
      <c r="F322" s="72">
        <v>876</v>
      </c>
      <c r="G322" s="46" t="s">
        <v>133</v>
      </c>
      <c r="H322" s="74">
        <v>1</v>
      </c>
      <c r="I322" s="9">
        <v>71176000000</v>
      </c>
      <c r="J322" s="46" t="s">
        <v>94</v>
      </c>
      <c r="K322" s="1">
        <f>483*1.18</f>
        <v>569.93999999999994</v>
      </c>
      <c r="L322" s="20">
        <v>42552</v>
      </c>
      <c r="M322" s="20">
        <v>42705</v>
      </c>
      <c r="N322" s="46" t="s">
        <v>45</v>
      </c>
      <c r="O322" s="72" t="s">
        <v>38</v>
      </c>
    </row>
    <row r="323" spans="1:15" s="5" customFormat="1" ht="36.75" customHeight="1">
      <c r="A323" s="112" t="s">
        <v>883</v>
      </c>
      <c r="B323" s="72" t="s">
        <v>748</v>
      </c>
      <c r="C323" s="72" t="s">
        <v>748</v>
      </c>
      <c r="D323" s="15" t="s">
        <v>163</v>
      </c>
      <c r="E323" s="21" t="s">
        <v>381</v>
      </c>
      <c r="F323" s="72">
        <v>876</v>
      </c>
      <c r="G323" s="46" t="s">
        <v>133</v>
      </c>
      <c r="H323" s="74">
        <v>1</v>
      </c>
      <c r="I323" s="9">
        <v>71176000000</v>
      </c>
      <c r="J323" s="46" t="s">
        <v>94</v>
      </c>
      <c r="K323" s="1">
        <f>2668.06</f>
        <v>2668.06</v>
      </c>
      <c r="L323" s="20">
        <v>42430</v>
      </c>
      <c r="M323" s="20">
        <v>42705</v>
      </c>
      <c r="N323" s="46" t="s">
        <v>171</v>
      </c>
      <c r="O323" s="72" t="s">
        <v>38</v>
      </c>
    </row>
    <row r="324" spans="1:15" s="5" customFormat="1" ht="36.75" customHeight="1">
      <c r="A324" s="112" t="s">
        <v>884</v>
      </c>
      <c r="B324" s="72" t="s">
        <v>745</v>
      </c>
      <c r="C324" s="72" t="s">
        <v>749</v>
      </c>
      <c r="D324" s="3" t="s">
        <v>165</v>
      </c>
      <c r="E324" s="21" t="s">
        <v>381</v>
      </c>
      <c r="F324" s="72">
        <v>642</v>
      </c>
      <c r="G324" s="46" t="s">
        <v>92</v>
      </c>
      <c r="H324" s="74">
        <v>1</v>
      </c>
      <c r="I324" s="9">
        <v>71176000000</v>
      </c>
      <c r="J324" s="46" t="s">
        <v>94</v>
      </c>
      <c r="K324" s="4">
        <f>180*1.18</f>
        <v>212.39999999999998</v>
      </c>
      <c r="L324" s="20">
        <v>42552</v>
      </c>
      <c r="M324" s="20">
        <v>42614</v>
      </c>
      <c r="N324" s="46" t="s">
        <v>45</v>
      </c>
      <c r="O324" s="72" t="s">
        <v>38</v>
      </c>
    </row>
    <row r="325" spans="1:15" s="5" customFormat="1" ht="32.25" customHeight="1">
      <c r="A325" s="112" t="s">
        <v>885</v>
      </c>
      <c r="B325" s="72" t="s">
        <v>756</v>
      </c>
      <c r="C325" s="72" t="s">
        <v>756</v>
      </c>
      <c r="D325" s="3" t="s">
        <v>167</v>
      </c>
      <c r="E325" s="3" t="s">
        <v>168</v>
      </c>
      <c r="F325" s="72">
        <v>642</v>
      </c>
      <c r="G325" s="46" t="s">
        <v>92</v>
      </c>
      <c r="H325" s="74">
        <v>1</v>
      </c>
      <c r="I325" s="9">
        <v>71176000000</v>
      </c>
      <c r="J325" s="46" t="s">
        <v>94</v>
      </c>
      <c r="K325" s="4">
        <f>150*1.18</f>
        <v>177</v>
      </c>
      <c r="L325" s="20">
        <v>42552</v>
      </c>
      <c r="M325" s="20">
        <v>42614</v>
      </c>
      <c r="N325" s="46" t="s">
        <v>45</v>
      </c>
      <c r="O325" s="72" t="s">
        <v>38</v>
      </c>
    </row>
    <row r="326" spans="1:15" s="5" customFormat="1" ht="32.25" customHeight="1">
      <c r="A326" s="112" t="s">
        <v>886</v>
      </c>
      <c r="B326" s="72" t="s">
        <v>750</v>
      </c>
      <c r="C326" s="72" t="s">
        <v>750</v>
      </c>
      <c r="D326" s="3" t="s">
        <v>781</v>
      </c>
      <c r="E326" s="3" t="s">
        <v>169</v>
      </c>
      <c r="F326" s="72">
        <v>642</v>
      </c>
      <c r="G326" s="46" t="s">
        <v>92</v>
      </c>
      <c r="H326" s="74">
        <v>1</v>
      </c>
      <c r="I326" s="9">
        <v>71176000000</v>
      </c>
      <c r="J326" s="46" t="s">
        <v>94</v>
      </c>
      <c r="K326" s="4">
        <v>4600</v>
      </c>
      <c r="L326" s="20">
        <v>42461</v>
      </c>
      <c r="M326" s="20">
        <v>42614</v>
      </c>
      <c r="N326" s="46" t="s">
        <v>156</v>
      </c>
      <c r="O326" s="72" t="s">
        <v>157</v>
      </c>
    </row>
    <row r="327" spans="1:15" s="5" customFormat="1" ht="31.5" customHeight="1">
      <c r="A327" s="112" t="s">
        <v>887</v>
      </c>
      <c r="B327" s="72" t="s">
        <v>750</v>
      </c>
      <c r="C327" s="72" t="s">
        <v>750</v>
      </c>
      <c r="D327" s="15" t="s">
        <v>835</v>
      </c>
      <c r="E327" s="39" t="s">
        <v>170</v>
      </c>
      <c r="F327" s="72">
        <v>642</v>
      </c>
      <c r="G327" s="46" t="s">
        <v>92</v>
      </c>
      <c r="H327" s="74">
        <v>1</v>
      </c>
      <c r="I327" s="9">
        <v>71176000000</v>
      </c>
      <c r="J327" s="46" t="s">
        <v>94</v>
      </c>
      <c r="K327" s="4">
        <v>6275</v>
      </c>
      <c r="L327" s="20">
        <v>42461</v>
      </c>
      <c r="M327" s="20">
        <v>42614</v>
      </c>
      <c r="N327" s="46" t="s">
        <v>156</v>
      </c>
      <c r="O327" s="72" t="s">
        <v>157</v>
      </c>
    </row>
    <row r="328" spans="1:15" s="5" customFormat="1" ht="36.75" customHeight="1">
      <c r="A328" s="112" t="s">
        <v>888</v>
      </c>
      <c r="B328" s="72" t="s">
        <v>745</v>
      </c>
      <c r="C328" s="68" t="s">
        <v>837</v>
      </c>
      <c r="D328" s="15" t="s">
        <v>828</v>
      </c>
      <c r="E328" s="21" t="s">
        <v>381</v>
      </c>
      <c r="F328" s="72">
        <v>642</v>
      </c>
      <c r="G328" s="72" t="s">
        <v>92</v>
      </c>
      <c r="H328" s="46">
        <v>1</v>
      </c>
      <c r="I328" s="9">
        <v>71176000000</v>
      </c>
      <c r="J328" s="46" t="s">
        <v>142</v>
      </c>
      <c r="K328" s="1">
        <v>2880</v>
      </c>
      <c r="L328" s="20">
        <v>42522</v>
      </c>
      <c r="M328" s="20">
        <v>42705</v>
      </c>
      <c r="N328" s="46" t="s">
        <v>779</v>
      </c>
      <c r="O328" s="72" t="s">
        <v>157</v>
      </c>
    </row>
    <row r="329" spans="1:15" s="5" customFormat="1" ht="36.75" customHeight="1">
      <c r="A329" s="112" t="s">
        <v>889</v>
      </c>
      <c r="B329" s="72" t="s">
        <v>751</v>
      </c>
      <c r="C329" s="72" t="s">
        <v>752</v>
      </c>
      <c r="D329" s="15" t="s">
        <v>172</v>
      </c>
      <c r="E329" s="21" t="s">
        <v>381</v>
      </c>
      <c r="F329" s="72">
        <v>642</v>
      </c>
      <c r="G329" s="72" t="s">
        <v>92</v>
      </c>
      <c r="H329" s="46">
        <v>1</v>
      </c>
      <c r="I329" s="9">
        <v>71176000000</v>
      </c>
      <c r="J329" s="46" t="s">
        <v>142</v>
      </c>
      <c r="K329" s="1">
        <f>2100*1.18</f>
        <v>2478</v>
      </c>
      <c r="L329" s="20">
        <v>42401</v>
      </c>
      <c r="M329" s="20">
        <v>42705</v>
      </c>
      <c r="N329" s="46" t="s">
        <v>171</v>
      </c>
      <c r="O329" s="72" t="s">
        <v>38</v>
      </c>
    </row>
    <row r="330" spans="1:15" s="5" customFormat="1" ht="36.75" customHeight="1">
      <c r="A330" s="112" t="s">
        <v>890</v>
      </c>
      <c r="B330" s="72" t="s">
        <v>753</v>
      </c>
      <c r="C330" s="72" t="s">
        <v>749</v>
      </c>
      <c r="D330" s="15" t="s">
        <v>173</v>
      </c>
      <c r="E330" s="21" t="s">
        <v>381</v>
      </c>
      <c r="F330" s="72">
        <v>642</v>
      </c>
      <c r="G330" s="72" t="s">
        <v>92</v>
      </c>
      <c r="H330" s="46">
        <v>1</v>
      </c>
      <c r="I330" s="9">
        <v>71176000000</v>
      </c>
      <c r="J330" s="46" t="s">
        <v>142</v>
      </c>
      <c r="K330" s="1">
        <f>2500*1.18</f>
        <v>2950</v>
      </c>
      <c r="L330" s="20">
        <v>42522</v>
      </c>
      <c r="M330" s="20">
        <v>42705</v>
      </c>
      <c r="N330" s="46" t="s">
        <v>156</v>
      </c>
      <c r="O330" s="72" t="s">
        <v>38</v>
      </c>
    </row>
    <row r="331" spans="1:15" s="5" customFormat="1" ht="36.75" customHeight="1">
      <c r="A331" s="112" t="s">
        <v>891</v>
      </c>
      <c r="B331" s="72" t="s">
        <v>745</v>
      </c>
      <c r="C331" s="72" t="s">
        <v>749</v>
      </c>
      <c r="D331" s="15" t="s">
        <v>166</v>
      </c>
      <c r="E331" s="21" t="s">
        <v>381</v>
      </c>
      <c r="F331" s="72">
        <v>642</v>
      </c>
      <c r="G331" s="72" t="s">
        <v>92</v>
      </c>
      <c r="H331" s="46">
        <v>1</v>
      </c>
      <c r="I331" s="9">
        <v>71176000000</v>
      </c>
      <c r="J331" s="46" t="s">
        <v>142</v>
      </c>
      <c r="K331" s="1">
        <v>723.45699999999999</v>
      </c>
      <c r="L331" s="20">
        <v>42461</v>
      </c>
      <c r="M331" s="20">
        <v>42705</v>
      </c>
      <c r="N331" s="46" t="s">
        <v>45</v>
      </c>
      <c r="O331" s="72" t="s">
        <v>38</v>
      </c>
    </row>
    <row r="332" spans="1:15" s="65" customFormat="1" ht="36.75" customHeight="1">
      <c r="A332" s="112" t="s">
        <v>892</v>
      </c>
      <c r="B332" s="72" t="s">
        <v>745</v>
      </c>
      <c r="C332" s="68" t="s">
        <v>837</v>
      </c>
      <c r="D332" s="15" t="s">
        <v>827</v>
      </c>
      <c r="E332" s="21" t="s">
        <v>381</v>
      </c>
      <c r="F332" s="72">
        <v>642</v>
      </c>
      <c r="G332" s="72" t="s">
        <v>92</v>
      </c>
      <c r="H332" s="46">
        <v>1</v>
      </c>
      <c r="I332" s="9">
        <v>71176000000</v>
      </c>
      <c r="J332" s="46" t="s">
        <v>142</v>
      </c>
      <c r="K332" s="1">
        <v>4500</v>
      </c>
      <c r="L332" s="20">
        <v>42552</v>
      </c>
      <c r="M332" s="20">
        <v>42705</v>
      </c>
      <c r="N332" s="46" t="s">
        <v>830</v>
      </c>
      <c r="O332" s="72" t="s">
        <v>38</v>
      </c>
    </row>
    <row r="333" spans="1:15" s="5" customFormat="1" ht="36.75" customHeight="1">
      <c r="A333" s="112" t="s">
        <v>893</v>
      </c>
      <c r="B333" s="72" t="s">
        <v>751</v>
      </c>
      <c r="C333" s="72" t="s">
        <v>752</v>
      </c>
      <c r="D333" s="15" t="s">
        <v>775</v>
      </c>
      <c r="E333" s="21" t="s">
        <v>381</v>
      </c>
      <c r="F333" s="72">
        <v>642</v>
      </c>
      <c r="G333" s="72" t="s">
        <v>92</v>
      </c>
      <c r="H333" s="46">
        <v>1</v>
      </c>
      <c r="I333" s="9">
        <v>71176000000</v>
      </c>
      <c r="J333" s="46" t="s">
        <v>142</v>
      </c>
      <c r="K333" s="1">
        <v>950</v>
      </c>
      <c r="L333" s="20">
        <v>42461</v>
      </c>
      <c r="M333" s="20">
        <v>42705</v>
      </c>
      <c r="N333" s="46" t="s">
        <v>45</v>
      </c>
      <c r="O333" s="72" t="s">
        <v>38</v>
      </c>
    </row>
    <row r="334" spans="1:15" s="66" customFormat="1">
      <c r="A334" s="76"/>
      <c r="B334" s="76"/>
      <c r="C334" s="117"/>
      <c r="D334" s="117"/>
      <c r="E334" s="117"/>
      <c r="F334" s="117"/>
      <c r="G334" s="117"/>
      <c r="H334" s="117"/>
      <c r="I334" s="117"/>
      <c r="J334" s="76"/>
      <c r="K334" s="76"/>
      <c r="L334" s="17"/>
      <c r="M334" s="76"/>
      <c r="N334" s="17"/>
      <c r="O334" s="76"/>
    </row>
    <row r="335" spans="1:15" s="67" customFormat="1">
      <c r="A335" s="76"/>
      <c r="B335" s="76"/>
      <c r="C335" s="118"/>
      <c r="D335" s="118"/>
      <c r="E335" s="118"/>
      <c r="F335" s="118"/>
      <c r="G335" s="118"/>
      <c r="H335" s="118"/>
      <c r="I335" s="118"/>
      <c r="J335" s="76"/>
      <c r="K335" s="76"/>
      <c r="L335" s="17"/>
      <c r="M335" s="76"/>
      <c r="N335" s="17"/>
      <c r="O335" s="76"/>
    </row>
    <row r="336" spans="1:15" s="67" customFormat="1">
      <c r="A336" s="13"/>
      <c r="B336" s="13"/>
      <c r="C336" s="116"/>
      <c r="D336" s="116"/>
      <c r="E336" s="116"/>
      <c r="F336" s="116"/>
      <c r="G336" s="116"/>
      <c r="H336" s="116"/>
      <c r="I336" s="116"/>
      <c r="J336" s="11"/>
      <c r="K336" s="76"/>
      <c r="L336" s="76"/>
      <c r="M336" s="76"/>
      <c r="N336" s="76"/>
      <c r="O336" s="76"/>
    </row>
    <row r="337" spans="1:15" ht="409.6">
      <c r="A337" s="13"/>
      <c r="B337" s="13"/>
      <c r="C337" s="116"/>
      <c r="D337" s="116"/>
      <c r="E337" s="116"/>
      <c r="F337" s="116"/>
      <c r="G337" s="116"/>
      <c r="H337" s="116"/>
      <c r="I337" s="116"/>
      <c r="J337" s="11"/>
      <c r="L337" s="76"/>
      <c r="N337" s="76"/>
    </row>
    <row r="338" spans="1:15" ht="409.6">
      <c r="A338" s="13"/>
      <c r="B338" s="13"/>
      <c r="C338" s="116"/>
      <c r="D338" s="116"/>
      <c r="E338" s="116"/>
      <c r="F338" s="116"/>
      <c r="G338" s="116"/>
      <c r="H338" s="116"/>
      <c r="I338" s="116"/>
      <c r="J338" s="11"/>
      <c r="L338" s="76"/>
      <c r="N338" s="76"/>
    </row>
    <row r="339" spans="1:15" ht="409.6">
      <c r="A339" s="13"/>
      <c r="B339" s="13"/>
      <c r="C339" s="116"/>
      <c r="D339" s="116"/>
      <c r="E339" s="116"/>
      <c r="F339" s="116"/>
      <c r="G339" s="116"/>
      <c r="H339" s="116"/>
      <c r="I339" s="116"/>
      <c r="J339" s="11"/>
      <c r="L339" s="76"/>
      <c r="N339" s="76"/>
    </row>
    <row r="340" spans="1:15" ht="409.6">
      <c r="A340" s="13"/>
      <c r="B340" s="13"/>
      <c r="C340" s="13"/>
      <c r="H340" s="25"/>
      <c r="I340" s="11"/>
      <c r="J340" s="11"/>
      <c r="L340" s="76"/>
      <c r="N340" s="76"/>
    </row>
    <row r="341" spans="1:15" ht="409.6">
      <c r="A341" s="13"/>
      <c r="B341" s="13"/>
      <c r="C341" s="13"/>
      <c r="H341" s="25"/>
      <c r="I341" s="11"/>
      <c r="J341" s="11"/>
      <c r="L341" s="76"/>
      <c r="N341" s="76"/>
    </row>
    <row r="342" spans="1:15" s="5" customFormat="1">
      <c r="A342" s="13"/>
      <c r="B342" s="13"/>
      <c r="C342" s="13"/>
      <c r="D342" s="32"/>
      <c r="E342" s="28"/>
      <c r="F342" s="76"/>
      <c r="G342" s="76"/>
      <c r="H342" s="25"/>
      <c r="I342" s="11"/>
      <c r="J342" s="11"/>
      <c r="K342" s="76"/>
      <c r="L342" s="76"/>
      <c r="M342" s="76"/>
      <c r="N342" s="76"/>
      <c r="O342" s="76"/>
    </row>
    <row r="343" spans="1:15" s="5" customFormat="1">
      <c r="A343" s="13"/>
      <c r="B343" s="13"/>
      <c r="C343" s="13"/>
      <c r="D343" s="32"/>
      <c r="E343" s="28"/>
      <c r="F343" s="76"/>
      <c r="G343" s="76"/>
      <c r="H343" s="25"/>
      <c r="I343" s="11"/>
      <c r="J343" s="11"/>
      <c r="K343" s="76"/>
      <c r="L343" s="76"/>
      <c r="M343" s="76"/>
      <c r="N343" s="76"/>
      <c r="O343" s="76"/>
    </row>
    <row r="344" spans="1:15" s="5" customFormat="1">
      <c r="A344" s="13"/>
      <c r="B344" s="13"/>
      <c r="C344" s="13"/>
      <c r="D344" s="32"/>
      <c r="E344" s="28"/>
      <c r="F344" s="76"/>
      <c r="G344" s="76"/>
      <c r="H344" s="25"/>
      <c r="I344" s="11"/>
      <c r="J344" s="11"/>
      <c r="K344" s="76"/>
      <c r="L344" s="76"/>
      <c r="M344" s="76"/>
      <c r="N344" s="76"/>
      <c r="O344" s="76"/>
    </row>
    <row r="345" spans="1:15" s="5" customFormat="1">
      <c r="A345" s="13"/>
      <c r="B345" s="13"/>
      <c r="C345" s="13"/>
      <c r="D345" s="32"/>
      <c r="E345" s="28"/>
      <c r="F345" s="76"/>
      <c r="G345" s="76"/>
      <c r="H345" s="25"/>
      <c r="I345" s="11"/>
      <c r="J345" s="11"/>
      <c r="K345" s="76"/>
      <c r="L345" s="76"/>
      <c r="M345" s="76"/>
      <c r="N345" s="76"/>
      <c r="O345" s="76"/>
    </row>
    <row r="346" spans="1:15" s="5" customFormat="1">
      <c r="A346" s="13"/>
      <c r="B346" s="13"/>
      <c r="C346" s="13"/>
      <c r="D346" s="32"/>
      <c r="E346" s="28"/>
      <c r="F346" s="76"/>
      <c r="G346" s="76"/>
      <c r="H346" s="25"/>
      <c r="I346" s="11"/>
      <c r="J346" s="11"/>
      <c r="K346" s="76"/>
      <c r="L346" s="76"/>
      <c r="M346" s="76"/>
      <c r="N346" s="76"/>
      <c r="O346" s="76"/>
    </row>
    <row r="347" spans="1:15" s="5" customFormat="1">
      <c r="A347" s="13"/>
      <c r="B347" s="13"/>
      <c r="C347" s="13"/>
      <c r="D347" s="32"/>
      <c r="E347" s="28"/>
      <c r="F347" s="76"/>
      <c r="G347" s="76"/>
      <c r="H347" s="25"/>
      <c r="I347" s="11"/>
      <c r="J347" s="11"/>
      <c r="K347" s="76"/>
      <c r="L347" s="76"/>
      <c r="M347" s="76"/>
      <c r="N347" s="76"/>
      <c r="O347" s="76"/>
    </row>
    <row r="348" spans="1:15" s="5" customFormat="1">
      <c r="A348" s="13"/>
      <c r="B348" s="13"/>
      <c r="C348" s="13"/>
      <c r="D348" s="32"/>
      <c r="E348" s="28"/>
      <c r="F348" s="76"/>
      <c r="G348" s="76"/>
      <c r="H348" s="26"/>
      <c r="I348" s="12"/>
      <c r="J348" s="11"/>
      <c r="K348" s="76"/>
      <c r="L348" s="76"/>
      <c r="M348" s="76"/>
      <c r="N348" s="76"/>
      <c r="O348" s="76"/>
    </row>
    <row r="349" spans="1:15" s="5" customFormat="1">
      <c r="A349" s="13"/>
      <c r="B349" s="13"/>
      <c r="C349" s="13"/>
      <c r="D349" s="32"/>
      <c r="E349" s="28"/>
      <c r="F349" s="76"/>
      <c r="G349" s="76"/>
      <c r="H349" s="24"/>
      <c r="I349" s="11"/>
      <c r="J349" s="11"/>
      <c r="K349" s="76"/>
      <c r="L349" s="76"/>
      <c r="M349" s="76"/>
      <c r="N349" s="76"/>
      <c r="O349" s="76"/>
    </row>
    <row r="350" spans="1:15" s="5" customFormat="1">
      <c r="A350" s="13"/>
      <c r="B350" s="13"/>
      <c r="C350" s="13"/>
      <c r="D350" s="32"/>
      <c r="E350" s="28"/>
      <c r="F350" s="76"/>
      <c r="G350" s="76"/>
      <c r="H350" s="24"/>
      <c r="I350" s="11"/>
      <c r="J350" s="11"/>
      <c r="K350" s="76"/>
      <c r="L350" s="76"/>
      <c r="M350" s="76"/>
      <c r="N350" s="76"/>
      <c r="O350" s="76"/>
    </row>
  </sheetData>
  <mergeCells count="39">
    <mergeCell ref="A5:D5"/>
    <mergeCell ref="E5:L5"/>
    <mergeCell ref="A4:D4"/>
    <mergeCell ref="E4:L4"/>
    <mergeCell ref="A2:L2"/>
    <mergeCell ref="A6:D6"/>
    <mergeCell ref="E6:L6"/>
    <mergeCell ref="A7:D7"/>
    <mergeCell ref="F7:L7"/>
    <mergeCell ref="A8:D8"/>
    <mergeCell ref="E8:L8"/>
    <mergeCell ref="A242:O242"/>
    <mergeCell ref="A111:O111"/>
    <mergeCell ref="A175:O175"/>
    <mergeCell ref="A199:O199"/>
    <mergeCell ref="A9:D9"/>
    <mergeCell ref="E9:L9"/>
    <mergeCell ref="A10:A12"/>
    <mergeCell ref="D10:M10"/>
    <mergeCell ref="K11:K12"/>
    <mergeCell ref="L11:M11"/>
    <mergeCell ref="B10:B12"/>
    <mergeCell ref="C10:C12"/>
    <mergeCell ref="D11:D12"/>
    <mergeCell ref="E11:E12"/>
    <mergeCell ref="F11:G11"/>
    <mergeCell ref="H11:H12"/>
    <mergeCell ref="A225:O225"/>
    <mergeCell ref="N10:N12"/>
    <mergeCell ref="O10:O11"/>
    <mergeCell ref="A14:O14"/>
    <mergeCell ref="A90:O90"/>
    <mergeCell ref="I11:J11"/>
    <mergeCell ref="C338:I339"/>
    <mergeCell ref="C334:I335"/>
    <mergeCell ref="C336:I337"/>
    <mergeCell ref="A271:O271"/>
    <mergeCell ref="A281:O281"/>
    <mergeCell ref="E303:L303"/>
  </mergeCells>
  <hyperlinks>
    <hyperlink ref="E7" r:id="rId1"/>
  </hyperlinks>
  <pageMargins left="0.39370078740157483" right="0.19685039370078741" top="0" bottom="0" header="0.31496062992125984" footer="0.31496062992125984"/>
  <pageSetup paperSize="9" scale="49" orientation="landscape" r:id="rId2"/>
  <rowBreaks count="3" manualBreakCount="3">
    <brk id="257" max="14" man="1"/>
    <brk id="294" max="14" man="1"/>
    <brk id="32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 г.</vt:lpstr>
      <vt:lpstr>'План закупок 2016 г.'!Область_печати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Иванина Татьяна Васильевна</dc:creator>
  <cp:lastModifiedBy>Панко Христина Александровна</cp:lastModifiedBy>
  <cp:lastPrinted>2016-10-03T04:57:22Z</cp:lastPrinted>
  <dcterms:created xsi:type="dcterms:W3CDTF">2012-11-16T06:13:17Z</dcterms:created>
  <dcterms:modified xsi:type="dcterms:W3CDTF">2016-11-10T05:47:50Z</dcterms:modified>
</cp:coreProperties>
</file>